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acunovodstvo\Desktop\Rebalans I 2026\"/>
    </mc:Choice>
  </mc:AlternateContent>
  <xr:revisionPtr revIDLastSave="0" documentId="13_ncr:1_{38ECE97D-D5AD-4DB9-8DDB-28A477B447D2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SAŽETAK" sheetId="10" r:id="rId1"/>
    <sheet name=" Račun prihoda i rashoda" sheetId="3" r:id="rId2"/>
    <sheet name="Prihodi i rashodi po izvorima" sheetId="8" r:id="rId3"/>
    <sheet name="Rashodi prema funkcijskoj kl" sheetId="5" r:id="rId4"/>
    <sheet name="Račun financiranja" sheetId="6" r:id="rId5"/>
    <sheet name="Račun financiranja po izvorima" sheetId="9" r:id="rId6"/>
    <sheet name="POSEBNI DIO." sheetId="1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1" i="8" l="1"/>
  <c r="F16" i="8"/>
  <c r="D11" i="5" l="1"/>
  <c r="E23" i="8"/>
  <c r="E21" i="8" s="1"/>
  <c r="F21" i="8" s="1"/>
  <c r="E54" i="8"/>
  <c r="E51" i="8" s="1"/>
  <c r="H32" i="3"/>
  <c r="G12" i="3"/>
  <c r="H12" i="10"/>
  <c r="H11" i="10" s="1"/>
  <c r="H8" i="10"/>
  <c r="H9" i="10"/>
  <c r="C15" i="5"/>
  <c r="C11" i="5"/>
  <c r="D14" i="5"/>
  <c r="E56" i="8"/>
  <c r="E47" i="8"/>
  <c r="E40" i="8"/>
  <c r="F53" i="8"/>
  <c r="E44" i="8"/>
  <c r="E24" i="8"/>
  <c r="E17" i="8"/>
  <c r="E10" i="8"/>
  <c r="E14" i="8"/>
  <c r="G35" i="3"/>
  <c r="G30" i="3"/>
  <c r="G29" i="3"/>
  <c r="F29" i="3"/>
  <c r="G28" i="3"/>
  <c r="F28" i="3"/>
  <c r="I27" i="10"/>
  <c r="I9" i="10"/>
  <c r="I8" i="10" s="1"/>
  <c r="H13" i="10"/>
  <c r="I13" i="10" s="1"/>
  <c r="F11" i="8"/>
  <c r="F59" i="8" l="1"/>
  <c r="F57" i="8"/>
  <c r="F56" i="8"/>
  <c r="F54" i="8"/>
  <c r="F52" i="8"/>
  <c r="F48" i="8"/>
  <c r="F45" i="8"/>
  <c r="F41" i="8"/>
  <c r="E39" i="8"/>
  <c r="F27" i="8"/>
  <c r="F25" i="8"/>
  <c r="F24" i="8"/>
  <c r="F23" i="8"/>
  <c r="F22" i="8"/>
  <c r="F18" i="8"/>
  <c r="F15" i="8"/>
  <c r="E9" i="8"/>
  <c r="E15" i="5"/>
  <c r="D10" i="5"/>
  <c r="H19" i="3"/>
  <c r="H18" i="3"/>
  <c r="H16" i="3"/>
  <c r="H15" i="3"/>
  <c r="H14" i="3"/>
  <c r="H13" i="3"/>
  <c r="H12" i="3"/>
  <c r="G11" i="3"/>
  <c r="G10" i="3" s="1"/>
  <c r="H35" i="3"/>
  <c r="H31" i="3"/>
  <c r="H30" i="3"/>
  <c r="H29" i="3"/>
  <c r="H28" i="3"/>
  <c r="G33" i="3"/>
  <c r="G27" i="3"/>
  <c r="G26" i="3" l="1"/>
  <c r="D9" i="5"/>
  <c r="D58" i="8" l="1"/>
  <c r="F58" i="8" s="1"/>
  <c r="D51" i="8"/>
  <c r="F51" i="8" s="1"/>
  <c r="D49" i="8"/>
  <c r="F49" i="8" s="1"/>
  <c r="D44" i="8"/>
  <c r="F44" i="8" s="1"/>
  <c r="D40" i="8"/>
  <c r="F40" i="8" s="1"/>
  <c r="D47" i="8" l="1"/>
  <c r="F47" i="8" s="1"/>
  <c r="I12" i="10"/>
  <c r="E11" i="5"/>
  <c r="D19" i="8"/>
  <c r="F19" i="8" s="1"/>
  <c r="H17" i="3"/>
  <c r="D39" i="8" l="1"/>
  <c r="F39" i="8" s="1"/>
  <c r="C12" i="5"/>
  <c r="C14" i="5"/>
  <c r="E14" i="5" s="1"/>
  <c r="C10" i="5"/>
  <c r="E10" i="5" s="1"/>
  <c r="D26" i="8"/>
  <c r="F26" i="8" s="1"/>
  <c r="D17" i="8"/>
  <c r="F17" i="8" s="1"/>
  <c r="D14" i="8"/>
  <c r="F14" i="8" s="1"/>
  <c r="D10" i="8"/>
  <c r="F10" i="8" s="1"/>
  <c r="F33" i="3"/>
  <c r="H33" i="3" s="1"/>
  <c r="F11" i="3"/>
  <c r="F10" i="3" l="1"/>
  <c r="H11" i="3"/>
  <c r="D9" i="8"/>
  <c r="F27" i="3"/>
  <c r="C9" i="5"/>
  <c r="E9" i="5" s="1"/>
  <c r="G37" i="10"/>
  <c r="H34" i="10" s="1"/>
  <c r="H37" i="10" s="1"/>
  <c r="I34" i="10" s="1"/>
  <c r="I37" i="10" s="1"/>
  <c r="H21" i="10"/>
  <c r="G21" i="10"/>
  <c r="G11" i="10"/>
  <c r="I11" i="10" s="1"/>
  <c r="H10" i="3" l="1"/>
  <c r="F9" i="8"/>
  <c r="F26" i="3"/>
  <c r="H27" i="3"/>
  <c r="H14" i="10"/>
  <c r="H29" i="10" s="1"/>
  <c r="I14" i="10"/>
  <c r="I29" i="10" s="1"/>
  <c r="G14" i="10"/>
  <c r="G29" i="10" s="1"/>
  <c r="H26" i="3" l="1"/>
</calcChain>
</file>

<file path=xl/sharedStrings.xml><?xml version="1.0" encoding="utf-8"?>
<sst xmlns="http://schemas.openxmlformats.org/spreadsheetml/2006/main" count="280" uniqueCount="146">
  <si>
    <t>PRIHODI UKUPNO</t>
  </si>
  <si>
    <t>RASHODI UKUPNO</t>
  </si>
  <si>
    <t>NETO FINANCIRANJE</t>
  </si>
  <si>
    <t>Naziv prihoda</t>
  </si>
  <si>
    <t xml:space="preserve">A. RAČUN PRIHODA I RASHODA </t>
  </si>
  <si>
    <t>Razred</t>
  </si>
  <si>
    <t>Skupina</t>
  </si>
  <si>
    <t>Prihodi poslovanja</t>
  </si>
  <si>
    <t>Prihodi od prodaje nefinancijske imovine</t>
  </si>
  <si>
    <t>Naziv rashoda</t>
  </si>
  <si>
    <t>Rashodi poslovanja</t>
  </si>
  <si>
    <t>Rashodi za zaposlene</t>
  </si>
  <si>
    <t>Rashodi za nabavu nefinancijske imovine</t>
  </si>
  <si>
    <t>Rashodi za nabavu neproizvedene dugotrajne imovine</t>
  </si>
  <si>
    <t>RASHODI PREMA FUNKCIJSKOJ KLASIFIKACIJI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</si>
  <si>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</si>
  <si>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</si>
  <si>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</si>
  <si>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</si>
  <si>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</si>
  <si>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</si>
  <si>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</si>
  <si>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</si>
  <si>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</si>
  <si>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</si>
  <si>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Prihodi od prodaje proizvedene dugotrajne imovine</t>
  </si>
  <si>
    <t>Pomoći iz inozemstva i od subjekata unutar općeg proračuna</t>
  </si>
  <si>
    <t>Prihodi iz nadležnog proračuna i od HZZO-a temeljem ugovornih obveza</t>
  </si>
  <si>
    <t>Naziv</t>
  </si>
  <si>
    <t>* Napomena: Iznosi u stupcima Izvršenje 2022. preračunavaju se iz kuna u eure prema fiksnom tečaju konverzije (1 EUR=7,53450 kuna) i po pravilima za preračunavanje i zaokruživanje.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</si>
  <si>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</si>
  <si>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</si>
  <si>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</si>
  <si>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</si>
  <si>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</si>
  <si>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</si>
  <si>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PRIHODI POSLOVANJA PREMA EKONOMSKOJ KLASIFIKACIJI</t>
  </si>
  <si>
    <t>RASHODI POSLOVANJA PREMA EKONOMSKOJ KLASIFIKACIJI</t>
  </si>
  <si>
    <t>PRIHODI POSLOVANJA PREMA IZVORIMA FINANCIRANJA</t>
  </si>
  <si>
    <t>RASHODI POSLOVANJA PREMA IZVORIMA FINANCIRANJA</t>
  </si>
  <si>
    <t>Brojčana oznaka i naziv</t>
  </si>
  <si>
    <t>5 Pomoći</t>
  </si>
  <si>
    <t>4 Prihodi za posebne namjene</t>
  </si>
  <si>
    <t>1 Opći prihodi i primici</t>
  </si>
  <si>
    <t xml:space="preserve">  11 Opći prihodi i primici</t>
  </si>
  <si>
    <t>3 Vlastiti prihodi</t>
  </si>
  <si>
    <t xml:space="preserve">  31 Vlastiti prihodi</t>
  </si>
  <si>
    <t>B. RAČUN FINANCIRANJA PREMA EKONOMSKOJ KLASIFIKACIJI</t>
  </si>
  <si>
    <t>B. RAČUN FINANCIRANJA PREMA IZVORIMA FINANCIRANJA</t>
  </si>
  <si>
    <t>PRIMICI UKUPNO</t>
  </si>
  <si>
    <t>8 Namjenski primici od zaduživanja</t>
  </si>
  <si>
    <t xml:space="preserve">  81 Namjenski primici od zaduživanja</t>
  </si>
  <si>
    <t>IZDACI UKUPNO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</si>
  <si>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</si>
  <si>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</si>
  <si>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</si>
  <si>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</si>
  <si>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</si>
  <si>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</si>
  <si>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</si>
  <si>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</si>
  <si>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</si>
  <si>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Tekuće pomoći iz državnog proračuna temeljem prijenosa EU sredstava</t>
  </si>
  <si>
    <t>Kamate na depozite po viđenju</t>
  </si>
  <si>
    <t>Sufinanciranje cijene usluge, ostali prihodi za posebne namjene</t>
  </si>
  <si>
    <t>Prihodi od pruženih usluga</t>
  </si>
  <si>
    <t>Financijski rashodi</t>
  </si>
  <si>
    <t>Naknade građ i kućanstvima na temelju osig.</t>
  </si>
  <si>
    <t>Rashodi za nabavu proizvedne dugotrajne imovine</t>
  </si>
  <si>
    <t>Ostali rashodi</t>
  </si>
  <si>
    <t xml:space="preserve"> 44 Prihodi za decentralizirane funkcije</t>
  </si>
  <si>
    <t xml:space="preserve"> 43 Ostali prihodi za posebne namjene</t>
  </si>
  <si>
    <t xml:space="preserve"> 11 Opći prihodi i primici</t>
  </si>
  <si>
    <t xml:space="preserve"> 48 Prenesena sredstva-namjenski prihodi</t>
  </si>
  <si>
    <t>3 Vlastiti prihod -proračunski korisnici</t>
  </si>
  <si>
    <t>32 Vlastiti prihodi</t>
  </si>
  <si>
    <t>38 Prenesena sredstva -vlastiti prihodi</t>
  </si>
  <si>
    <t>7 Prihodi o prodaje ili zamjene nef. Imovine</t>
  </si>
  <si>
    <t>73 Prihodi od prodaje ili zamjene nef. imovine</t>
  </si>
  <si>
    <t>78 Prenesena sredstva- prihodi od prodaje ili zamjene nef. Imovine</t>
  </si>
  <si>
    <t xml:space="preserve"> 11 Opći rashodi i izdaci</t>
  </si>
  <si>
    <t>1 Opći rashodi i izdaci</t>
  </si>
  <si>
    <t xml:space="preserve"> 43 Ostali rashodi za posebne namjene</t>
  </si>
  <si>
    <t xml:space="preserve"> 48 Prenesena sredstva-namjenski rashodi</t>
  </si>
  <si>
    <t>0922 Više srednjoškolsko obrazovanje</t>
  </si>
  <si>
    <t>0960 Dodatne usluge u obrazovanju</t>
  </si>
  <si>
    <t>0980 Usluge obraz koje nisu drugdje svrstane</t>
  </si>
  <si>
    <t xml:space="preserve"> 32 Vlastiti rashodi</t>
  </si>
  <si>
    <t xml:space="preserve"> '38 Prenesena sredstva -vlastiti rashodi</t>
  </si>
  <si>
    <t>6 Donacije</t>
  </si>
  <si>
    <t>62 Donacije srednje škole</t>
  </si>
  <si>
    <t>3 Vlastiti rashodi -proračunski korisnici</t>
  </si>
  <si>
    <t xml:space="preserve"> 44 Rashodi  za decentralizirane funkcije</t>
  </si>
  <si>
    <t xml:space="preserve">  62 Donacije srednje škole</t>
  </si>
  <si>
    <t xml:space="preserve">  73 Rashodi od prodaje ili zamjene nef. imovine</t>
  </si>
  <si>
    <t xml:space="preserve">  78 Prenesena sredstva-rashodi od prodaje ili zamjene nef. Imovine</t>
  </si>
  <si>
    <t>4 Rashodi za posebne namjene</t>
  </si>
  <si>
    <t>7 Rashodi od prodaje ili zamjene nef. Imovine</t>
  </si>
  <si>
    <t>181 Prenesena sredstva</t>
  </si>
  <si>
    <t>18 'Prenesena sredstva</t>
  </si>
  <si>
    <t xml:space="preserve">Povećanje/ smanjenje
</t>
  </si>
  <si>
    <t>Oznaka</t>
  </si>
  <si>
    <t>Povećanje / smanjenja (2.)</t>
  </si>
  <si>
    <t>Indeks (4.)</t>
  </si>
  <si>
    <t>SVEUKUPNO</t>
  </si>
  <si>
    <t>Program: 5306 Obilježavanje postignuća učenika i nastavnika</t>
  </si>
  <si>
    <t>A 530605 Natjecanja i smotre</t>
  </si>
  <si>
    <t>Izvor: 111 Porezni i ostali prihodi</t>
  </si>
  <si>
    <t>32 Materijalni rashodi</t>
  </si>
  <si>
    <t>Izvor: 431 Prihodi za posebne namjene - proračunski korisnici</t>
  </si>
  <si>
    <t>Program: 5501 Srednjoškolsko obrazovanje</t>
  </si>
  <si>
    <t>A 550101 Osiguravanje uvjeta rada</t>
  </si>
  <si>
    <t>Izvor: 321 Vlastiti prihodi - proračunski korisnici</t>
  </si>
  <si>
    <t>Izvor: 383 Prenesena sredstva - vlastiti prihodi proračunskih korisnika</t>
  </si>
  <si>
    <t>34 Financijski rashodi</t>
  </si>
  <si>
    <t>Izvor: 442 Prihodi za decentralizirane funkcije - SŠ</t>
  </si>
  <si>
    <t>Izvor: 483 Prenesena sredstva - namjenski prihodi - proračunski korisnici</t>
  </si>
  <si>
    <t>31 Rashodi za zaposlene</t>
  </si>
  <si>
    <t>Izvor: 621 Donacije - proračunski korisnici</t>
  </si>
  <si>
    <t>Program: 5502 Unapređenje kvalitete odgojno obrazovnog sustava</t>
  </si>
  <si>
    <t>A 550203 Programi školskog kurikuluma</t>
  </si>
  <si>
    <t>A 550205 Sufinanciranje rada pomoćnika u nastavi</t>
  </si>
  <si>
    <t>A 550206 Obrazovanje odraslih</t>
  </si>
  <si>
    <t>42 Rashodi za nabavu proizvedene dugotrajne imovine</t>
  </si>
  <si>
    <t>A 550221 Osiguranje besplatnih zaliha menstrualnih higijenskih potrepština</t>
  </si>
  <si>
    <t>38 Rashodi za donacije, kazne, naknade šteta i kapitalne pomoći</t>
  </si>
  <si>
    <t>Program: 5504 Kapitalna ulaganja u odgojno obrazovnu infrastrukturu</t>
  </si>
  <si>
    <t>K 550401 Opremanje ustanova školstva</t>
  </si>
  <si>
    <t>3 Rashodi poslovanja</t>
  </si>
  <si>
    <t>4 Rashodi za nabavu nefinancijske imovine</t>
  </si>
  <si>
    <t xml:space="preserve">IZMJENE  I DOPUNE FINANCIJSKOG PLANA PRORAČUNSKOG KORISNIKA JEDINICE LOKLANE I PODRUČNE (REGIONALNE)  SAMOUPRAVE  </t>
  </si>
  <si>
    <t>Proračun za 2026.</t>
  </si>
  <si>
    <t>Novi proračun 2026.</t>
  </si>
  <si>
    <t>PRIJENOS VIŠKA / MANJKA IZ PRETHODNE(IH) GODINE 2025.</t>
  </si>
  <si>
    <t>5.50 Pomoći iz državnog proračuna</t>
  </si>
  <si>
    <t>51 Pomoći</t>
  </si>
  <si>
    <t>58 Prenesena sredstva-pomoći</t>
  </si>
  <si>
    <t xml:space="preserve"> 51 Pomoći</t>
  </si>
  <si>
    <t>5.56 Fondovi EU</t>
  </si>
  <si>
    <t>Novi plan 2026. (3.)</t>
  </si>
  <si>
    <t>37 Naknade građanima i kućanstvima na temelju osiguranja i druge naknade</t>
  </si>
  <si>
    <t>ZA GODINU  2026.</t>
  </si>
  <si>
    <t>Plan 2026. (1.)</t>
  </si>
  <si>
    <t xml:space="preserve">IZMJENE  I DOPUNE FINANCIJSKOG PLANA PRORAČUNSKOG KORISNIKA JEDINICE LOKLANE I PODRUČNE (REGIONALNE)  SAMOUPRAVE ZA GODINU 2026. </t>
  </si>
  <si>
    <t>Izvor: 5.50 Pomoći iz državnog proračuna prenesena</t>
  </si>
  <si>
    <t>Izvor: 5.50 Pomoći iz državnog proračuna -prenesena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</si>
</sst>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9"/>
      <color indexed="8"/>
      <name val="Arial"/>
      <family val="2"/>
      <charset val="238"/>
    </font>
    <font>
      <sz val="9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 applyProtection="1">
      <alignment horizontal="right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 wrapText="1"/>
    </xf>
    <xf numFmtId="0" fontId="6" fillId="4" borderId="4" xfId="0" applyNumberFormat="1" applyFont="1" applyFill="1" applyBorder="1" applyAlignment="1" applyProtection="1">
      <alignment horizontal="center" vertical="center" wrapText="1"/>
    </xf>
    <xf numFmtId="0" fontId="6" fillId="4" borderId="3" xfId="0" applyNumberFormat="1" applyFont="1" applyFill="1" applyBorder="1" applyAlignment="1" applyProtection="1">
      <alignment horizontal="center" vertical="center" wrapText="1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7" fillId="2" borderId="3" xfId="0" applyNumberFormat="1" applyFont="1" applyFill="1" applyBorder="1" applyAlignment="1" applyProtection="1">
      <alignment vertical="center" wrapText="1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3" fontId="6" fillId="3" borderId="3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right"/>
    </xf>
    <xf numFmtId="3" fontId="6" fillId="3" borderId="1" xfId="0" quotePrefix="1" applyNumberFormat="1" applyFont="1" applyFill="1" applyBorder="1" applyAlignment="1">
      <alignment horizontal="right"/>
    </xf>
    <xf numFmtId="0" fontId="9" fillId="3" borderId="1" xfId="0" applyFont="1" applyFill="1" applyBorder="1" applyAlignment="1">
      <alignment horizontal="left" vertical="center"/>
    </xf>
    <xf numFmtId="0" fontId="6" fillId="0" borderId="4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0" fontId="7" fillId="2" borderId="4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3" fontId="6" fillId="0" borderId="3" xfId="0" applyNumberFormat="1" applyFont="1" applyFill="1" applyBorder="1" applyAlignment="1" applyProtection="1">
      <alignment horizontal="right" wrapText="1"/>
    </xf>
    <xf numFmtId="3" fontId="6" fillId="0" borderId="3" xfId="0" applyNumberFormat="1" applyFont="1" applyBorder="1" applyAlignment="1">
      <alignment horizontal="right"/>
    </xf>
    <xf numFmtId="3" fontId="9" fillId="4" borderId="1" xfId="0" quotePrefix="1" applyNumberFormat="1" applyFont="1" applyFill="1" applyBorder="1" applyAlignment="1">
      <alignment horizontal="right"/>
    </xf>
    <xf numFmtId="3" fontId="9" fillId="4" borderId="3" xfId="0" applyNumberFormat="1" applyFont="1" applyFill="1" applyBorder="1" applyAlignment="1" applyProtection="1">
      <alignment horizontal="right" wrapText="1"/>
    </xf>
    <xf numFmtId="3" fontId="9" fillId="3" borderId="1" xfId="0" quotePrefix="1" applyNumberFormat="1" applyFont="1" applyFill="1" applyBorder="1" applyAlignment="1">
      <alignment horizontal="right"/>
    </xf>
    <xf numFmtId="3" fontId="9" fillId="3" borderId="3" xfId="0" quotePrefix="1" applyNumberFormat="1" applyFont="1" applyFill="1" applyBorder="1" applyAlignment="1">
      <alignment horizontal="right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Alignment="1">
      <alignment wrapText="1"/>
    </xf>
    <xf numFmtId="0" fontId="15" fillId="0" borderId="0" xfId="0" quotePrefix="1" applyNumberFormat="1" applyFont="1" applyFill="1" applyBorder="1" applyAlignment="1" applyProtection="1">
      <alignment horizontal="center" vertical="center" wrapText="1"/>
    </xf>
    <xf numFmtId="0" fontId="1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/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3" fontId="6" fillId="3" borderId="3" xfId="0" quotePrefix="1" applyNumberFormat="1" applyFont="1" applyFill="1" applyBorder="1" applyAlignment="1">
      <alignment horizontal="right"/>
    </xf>
    <xf numFmtId="0" fontId="7" fillId="2" borderId="3" xfId="0" quotePrefix="1" applyFont="1" applyFill="1" applyBorder="1" applyAlignment="1">
      <alignment horizontal="left" vertical="center" wrapText="1"/>
    </xf>
    <xf numFmtId="0" fontId="9" fillId="6" borderId="3" xfId="0" applyNumberFormat="1" applyFont="1" applyFill="1" applyBorder="1" applyAlignment="1" applyProtection="1">
      <alignment horizontal="left" vertical="center" wrapText="1"/>
    </xf>
    <xf numFmtId="3" fontId="3" fillId="6" borderId="3" xfId="0" applyNumberFormat="1" applyFont="1" applyFill="1" applyBorder="1" applyAlignment="1">
      <alignment horizontal="right"/>
    </xf>
    <xf numFmtId="0" fontId="9" fillId="6" borderId="3" xfId="0" applyFont="1" applyFill="1" applyBorder="1" applyAlignment="1">
      <alignment horizontal="left" vertical="center"/>
    </xf>
    <xf numFmtId="0" fontId="9" fillId="6" borderId="3" xfId="0" applyNumberFormat="1" applyFont="1" applyFill="1" applyBorder="1" applyAlignment="1" applyProtection="1">
      <alignment horizontal="left" vertical="center"/>
    </xf>
    <xf numFmtId="0" fontId="9" fillId="6" borderId="3" xfId="0" applyNumberFormat="1" applyFont="1" applyFill="1" applyBorder="1" applyAlignment="1" applyProtection="1">
      <alignment vertical="center" wrapText="1"/>
    </xf>
    <xf numFmtId="3" fontId="6" fillId="6" borderId="3" xfId="0" applyNumberFormat="1" applyFont="1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wrapText="1"/>
    </xf>
    <xf numFmtId="0" fontId="6" fillId="6" borderId="3" xfId="0" applyNumberFormat="1" applyFont="1" applyFill="1" applyBorder="1" applyAlignment="1" applyProtection="1">
      <alignment horizontal="left" vertical="center" wrapText="1"/>
    </xf>
    <xf numFmtId="0" fontId="3" fillId="2" borderId="3" xfId="0" applyNumberFormat="1" applyFont="1" applyFill="1" applyBorder="1" applyAlignment="1" applyProtection="1">
      <alignment horizontal="left" vertical="center" wrapText="1"/>
    </xf>
    <xf numFmtId="3" fontId="6" fillId="6" borderId="3" xfId="0" applyNumberFormat="1" applyFont="1" applyFill="1" applyBorder="1" applyAlignment="1" applyProtection="1">
      <alignment horizontal="right" vertical="center" wrapText="1"/>
    </xf>
    <xf numFmtId="0" fontId="9" fillId="6" borderId="3" xfId="0" quotePrefix="1" applyFont="1" applyFill="1" applyBorder="1" applyAlignment="1">
      <alignment horizontal="left" vertical="center"/>
    </xf>
    <xf numFmtId="0" fontId="7" fillId="6" borderId="3" xfId="0" quotePrefix="1" applyFont="1" applyFill="1" applyBorder="1" applyAlignment="1">
      <alignment horizontal="left" vertical="center"/>
    </xf>
    <xf numFmtId="3" fontId="6" fillId="5" borderId="3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0" fontId="0" fillId="0" borderId="0" xfId="0" applyFill="1"/>
    <xf numFmtId="3" fontId="3" fillId="0" borderId="3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 applyProtection="1">
      <alignment horizontal="right" wrapText="1"/>
    </xf>
    <xf numFmtId="0" fontId="7" fillId="2" borderId="3" xfId="0" quotePrefix="1" applyFont="1" applyFill="1" applyBorder="1" applyAlignment="1">
      <alignment vertical="center"/>
    </xf>
    <xf numFmtId="3" fontId="0" fillId="0" borderId="0" xfId="0" applyNumberFormat="1" applyFill="1"/>
    <xf numFmtId="0" fontId="9" fillId="6" borderId="3" xfId="0" quotePrefix="1" applyFont="1" applyFill="1" applyBorder="1" applyAlignment="1">
      <alignment vertical="center"/>
    </xf>
    <xf numFmtId="0" fontId="6" fillId="5" borderId="4" xfId="0" applyNumberFormat="1" applyFont="1" applyFill="1" applyBorder="1" applyAlignment="1" applyProtection="1">
      <alignment horizontal="left" vertical="center" wrapText="1"/>
    </xf>
    <xf numFmtId="3" fontId="7" fillId="2" borderId="3" xfId="0" applyNumberFormat="1" applyFont="1" applyFill="1" applyBorder="1" applyAlignment="1">
      <alignment horizontal="right"/>
    </xf>
    <xf numFmtId="0" fontId="0" fillId="2" borderId="3" xfId="0" applyFill="1" applyBorder="1" applyAlignment="1">
      <alignment horizontal="left"/>
    </xf>
    <xf numFmtId="3" fontId="0" fillId="2" borderId="3" xfId="0" applyNumberFormat="1" applyFill="1" applyBorder="1"/>
    <xf numFmtId="0" fontId="9" fillId="5" borderId="3" xfId="0" applyNumberFormat="1" applyFont="1" applyFill="1" applyBorder="1" applyAlignment="1" applyProtection="1">
      <alignment horizontal="left" vertical="center" wrapText="1"/>
    </xf>
    <xf numFmtId="0" fontId="6" fillId="5" borderId="3" xfId="0" applyNumberFormat="1" applyFont="1" applyFill="1" applyBorder="1" applyAlignment="1" applyProtection="1">
      <alignment horizontal="left" vertical="center" wrapText="1"/>
    </xf>
    <xf numFmtId="3" fontId="6" fillId="5" borderId="4" xfId="0" applyNumberFormat="1" applyFont="1" applyFill="1" applyBorder="1" applyAlignment="1" applyProtection="1">
      <alignment horizontal="right" vertical="center" wrapText="1"/>
    </xf>
    <xf numFmtId="3" fontId="6" fillId="6" borderId="3" xfId="0" applyNumberFormat="1" applyFont="1" applyFill="1" applyBorder="1" applyAlignment="1" applyProtection="1">
      <alignment horizontal="right" wrapText="1"/>
    </xf>
    <xf numFmtId="0" fontId="6" fillId="5" borderId="3" xfId="0" applyNumberFormat="1" applyFont="1" applyFill="1" applyBorder="1" applyAlignment="1" applyProtection="1">
      <alignment horizontal="center" vertical="center" wrapText="1"/>
    </xf>
    <xf numFmtId="0" fontId="6" fillId="5" borderId="4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vertical="center" wrapText="1"/>
    </xf>
    <xf numFmtId="0" fontId="9" fillId="7" borderId="3" xfId="0" applyNumberFormat="1" applyFont="1" applyFill="1" applyBorder="1" applyAlignment="1" applyProtection="1">
      <alignment horizontal="center" vertical="center" wrapText="1"/>
    </xf>
    <xf numFmtId="0" fontId="0" fillId="2" borderId="0" xfId="0" applyFill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NumberFormat="1" applyFont="1" applyFill="1" applyBorder="1" applyAlignment="1" applyProtection="1">
      <alignment vertical="center" wrapText="1"/>
    </xf>
    <xf numFmtId="0" fontId="17" fillId="7" borderId="3" xfId="0" applyNumberFormat="1" applyFont="1" applyFill="1" applyBorder="1" applyAlignment="1" applyProtection="1">
      <alignment horizontal="center" vertical="center" wrapText="1"/>
    </xf>
    <xf numFmtId="3" fontId="6" fillId="9" borderId="3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 applyProtection="1">
      <alignment vertical="center"/>
    </xf>
    <xf numFmtId="3" fontId="0" fillId="0" borderId="0" xfId="0" applyNumberFormat="1"/>
    <xf numFmtId="0" fontId="19" fillId="0" borderId="7" xfId="0" applyFont="1" applyBorder="1" applyAlignment="1">
      <alignment horizontal="center" vertical="center" wrapText="1" indent="1"/>
    </xf>
    <xf numFmtId="0" fontId="19" fillId="0" borderId="8" xfId="0" applyFont="1" applyBorder="1" applyAlignment="1">
      <alignment horizontal="center" vertical="center" wrapText="1" indent="1"/>
    </xf>
    <xf numFmtId="0" fontId="19" fillId="0" borderId="9" xfId="0" applyFont="1" applyBorder="1" applyAlignment="1">
      <alignment horizontal="center" vertical="center" wrapText="1" indent="1"/>
    </xf>
    <xf numFmtId="0" fontId="19" fillId="8" borderId="10" xfId="0" applyFont="1" applyFill="1" applyBorder="1" applyAlignment="1">
      <alignment horizontal="left" wrapText="1" indent="1"/>
    </xf>
    <xf numFmtId="4" fontId="19" fillId="8" borderId="6" xfId="0" applyNumberFormat="1" applyFont="1" applyFill="1" applyBorder="1" applyAlignment="1">
      <alignment horizontal="right" wrapText="1" indent="1"/>
    </xf>
    <xf numFmtId="0" fontId="19" fillId="8" borderId="11" xfId="0" applyFont="1" applyFill="1" applyBorder="1" applyAlignment="1">
      <alignment horizontal="right" wrapText="1" indent="1"/>
    </xf>
    <xf numFmtId="0" fontId="19" fillId="5" borderId="10" xfId="0" applyFont="1" applyFill="1" applyBorder="1" applyAlignment="1">
      <alignment horizontal="left" wrapText="1" indent="1"/>
    </xf>
    <xf numFmtId="4" fontId="19" fillId="5" borderId="6" xfId="0" applyNumberFormat="1" applyFont="1" applyFill="1" applyBorder="1" applyAlignment="1">
      <alignment horizontal="right" wrapText="1" indent="1"/>
    </xf>
    <xf numFmtId="0" fontId="19" fillId="5" borderId="6" xfId="0" applyFont="1" applyFill="1" applyBorder="1" applyAlignment="1">
      <alignment horizontal="right" wrapText="1" indent="1"/>
    </xf>
    <xf numFmtId="0" fontId="19" fillId="5" borderId="11" xfId="0" applyFont="1" applyFill="1" applyBorder="1" applyAlignment="1">
      <alignment horizontal="right" wrapText="1" indent="1"/>
    </xf>
    <xf numFmtId="0" fontId="19" fillId="8" borderId="10" xfId="0" applyFont="1" applyFill="1" applyBorder="1" applyAlignment="1">
      <alignment horizontal="left" wrapText="1" indent="3"/>
    </xf>
    <xf numFmtId="0" fontId="19" fillId="8" borderId="6" xfId="0" applyFont="1" applyFill="1" applyBorder="1" applyAlignment="1">
      <alignment horizontal="right" wrapText="1" indent="1"/>
    </xf>
    <xf numFmtId="0" fontId="19" fillId="8" borderId="10" xfId="0" applyFont="1" applyFill="1" applyBorder="1" applyAlignment="1">
      <alignment horizontal="left" wrapText="1" indent="4"/>
    </xf>
    <xf numFmtId="0" fontId="19" fillId="8" borderId="6" xfId="0" applyFont="1" applyFill="1" applyBorder="1" applyAlignment="1">
      <alignment horizontal="left" wrapText="1" indent="1"/>
    </xf>
    <xf numFmtId="0" fontId="19" fillId="8" borderId="11" xfId="0" applyFont="1" applyFill="1" applyBorder="1" applyAlignment="1">
      <alignment horizontal="left" wrapText="1" indent="1"/>
    </xf>
    <xf numFmtId="0" fontId="19" fillId="8" borderId="12" xfId="0" applyFont="1" applyFill="1" applyBorder="1" applyAlignment="1">
      <alignment horizontal="left" wrapText="1" indent="4"/>
    </xf>
    <xf numFmtId="0" fontId="19" fillId="8" borderId="13" xfId="0" applyFont="1" applyFill="1" applyBorder="1" applyAlignment="1">
      <alignment horizontal="right" wrapText="1" indent="1"/>
    </xf>
    <xf numFmtId="0" fontId="19" fillId="8" borderId="14" xfId="0" applyFont="1" applyFill="1" applyBorder="1" applyAlignment="1">
      <alignment horizontal="right" wrapText="1" indent="1"/>
    </xf>
    <xf numFmtId="0" fontId="19" fillId="3" borderId="10" xfId="0" applyFont="1" applyFill="1" applyBorder="1" applyAlignment="1">
      <alignment horizontal="left" wrapText="1" indent="1"/>
    </xf>
    <xf numFmtId="4" fontId="19" fillId="3" borderId="6" xfId="0" applyNumberFormat="1" applyFont="1" applyFill="1" applyBorder="1" applyAlignment="1">
      <alignment horizontal="right" wrapText="1" indent="1"/>
    </xf>
    <xf numFmtId="0" fontId="19" fillId="3" borderId="6" xfId="0" applyFont="1" applyFill="1" applyBorder="1" applyAlignment="1">
      <alignment horizontal="right" wrapText="1" indent="1"/>
    </xf>
    <xf numFmtId="0" fontId="19" fillId="3" borderId="11" xfId="0" applyFont="1" applyFill="1" applyBorder="1" applyAlignment="1">
      <alignment horizontal="right" wrapText="1" indent="1"/>
    </xf>
    <xf numFmtId="4" fontId="20" fillId="8" borderId="6" xfId="0" applyNumberFormat="1" applyFont="1" applyFill="1" applyBorder="1" applyAlignment="1">
      <alignment horizontal="right" wrapText="1" indent="1"/>
    </xf>
    <xf numFmtId="2" fontId="19" fillId="8" borderId="6" xfId="0" applyNumberFormat="1" applyFont="1" applyFill="1" applyBorder="1" applyAlignment="1">
      <alignment horizontal="right" wrapText="1" inden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11" fillId="0" borderId="0" xfId="0" applyNumberFormat="1" applyFont="1" applyFill="1" applyBorder="1" applyAlignment="1" applyProtection="1">
      <alignment wrapText="1"/>
    </xf>
    <xf numFmtId="0" fontId="12" fillId="0" borderId="0" xfId="0" applyNumberFormat="1" applyFont="1" applyFill="1" applyBorder="1" applyAlignment="1" applyProtection="1">
      <alignment wrapText="1"/>
    </xf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8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  <pageSetUpPr fitToPage="1"/>
  </sheetPr>
  <dimension ref="B1:I42"/>
  <sheetViews>
    <sheetView topLeftCell="B1" workbookViewId="0">
      <selection activeCell="V18" sqref="V18"/>
    </sheetView>
  </sheetViews>
  <sheetFormatPr defaultRowHeight="15" x14ac:dyDescent="0.25"/>
  <cols>
    <col min="6" max="9" width="25.28515625" customWidth="1"/>
  </cols>
  <sheetData>
    <row r="1" spans="2:9" ht="42" customHeight="1" x14ac:dyDescent="0.25">
      <c r="B1" s="125" t="s">
        <v>143</v>
      </c>
      <c r="C1" s="125"/>
      <c r="D1" s="125"/>
      <c r="E1" s="125"/>
      <c r="F1" s="125"/>
      <c r="G1" s="125"/>
      <c r="H1" s="125"/>
      <c r="I1" s="125"/>
    </row>
    <row r="2" spans="2:9" ht="18" x14ac:dyDescent="0.25">
      <c r="B2" s="22"/>
      <c r="C2" s="22"/>
      <c r="D2" s="22"/>
      <c r="E2" s="22"/>
      <c r="F2" s="22"/>
      <c r="G2" s="22"/>
      <c r="H2" s="22"/>
      <c r="I2" s="22"/>
    </row>
    <row r="3" spans="2:9" ht="15.75" x14ac:dyDescent="0.25">
      <c r="B3" s="125" t="s">
        <v>19</v>
      </c>
      <c r="C3" s="125"/>
      <c r="D3" s="125"/>
      <c r="E3" s="125"/>
      <c r="F3" s="125"/>
      <c r="G3" s="125"/>
      <c r="H3" s="125"/>
      <c r="I3" s="125"/>
    </row>
    <row r="4" spans="2:9" ht="18" x14ac:dyDescent="0.25">
      <c r="B4" s="22"/>
      <c r="C4" s="22"/>
      <c r="D4" s="22"/>
      <c r="E4" s="22"/>
      <c r="F4" s="22"/>
      <c r="G4" s="22"/>
      <c r="H4" s="22"/>
      <c r="I4" s="22"/>
    </row>
    <row r="5" spans="2:9" ht="15.75" x14ac:dyDescent="0.25">
      <c r="B5" s="125" t="s">
        <v>23</v>
      </c>
      <c r="C5" s="126"/>
      <c r="D5" s="126"/>
      <c r="E5" s="126"/>
      <c r="F5" s="126"/>
      <c r="G5" s="126"/>
      <c r="H5" s="126"/>
      <c r="I5" s="126"/>
    </row>
    <row r="6" spans="2:9" ht="18" x14ac:dyDescent="0.25">
      <c r="B6" s="1"/>
      <c r="C6" s="2"/>
      <c r="D6" s="2"/>
      <c r="E6" s="2"/>
      <c r="F6" s="5"/>
      <c r="G6" s="6"/>
      <c r="H6" s="6"/>
      <c r="I6" s="6"/>
    </row>
    <row r="7" spans="2:9" ht="25.5" x14ac:dyDescent="0.25">
      <c r="B7" s="25"/>
      <c r="C7" s="26"/>
      <c r="D7" s="26"/>
      <c r="E7" s="27"/>
      <c r="F7" s="28"/>
      <c r="G7" s="90" t="s">
        <v>131</v>
      </c>
      <c r="H7" s="90" t="s">
        <v>100</v>
      </c>
      <c r="I7" s="90" t="s">
        <v>132</v>
      </c>
    </row>
    <row r="8" spans="2:9" x14ac:dyDescent="0.25">
      <c r="B8" s="127" t="s">
        <v>0</v>
      </c>
      <c r="C8" s="128"/>
      <c r="D8" s="128"/>
      <c r="E8" s="128"/>
      <c r="F8" s="129"/>
      <c r="G8" s="29">
        <v>2250424</v>
      </c>
      <c r="H8" s="96">
        <f>306977.65+7668.73+8.5</f>
        <v>314654.88</v>
      </c>
      <c r="I8" s="29">
        <f>I9+I10</f>
        <v>2565078.88</v>
      </c>
    </row>
    <row r="9" spans="2:9" x14ac:dyDescent="0.25">
      <c r="B9" s="130" t="s">
        <v>30</v>
      </c>
      <c r="C9" s="131"/>
      <c r="D9" s="131"/>
      <c r="E9" s="131"/>
      <c r="F9" s="124"/>
      <c r="G9" s="30">
        <v>2250424</v>
      </c>
      <c r="H9" s="30">
        <f>7668.73+306977.65+8.5</f>
        <v>314654.88</v>
      </c>
      <c r="I9" s="30">
        <f>G9+H9</f>
        <v>2565078.88</v>
      </c>
    </row>
    <row r="10" spans="2:9" x14ac:dyDescent="0.25">
      <c r="B10" s="132" t="s">
        <v>31</v>
      </c>
      <c r="C10" s="124"/>
      <c r="D10" s="124"/>
      <c r="E10" s="124"/>
      <c r="F10" s="124"/>
      <c r="G10" s="30">
        <v>0</v>
      </c>
      <c r="H10" s="30">
        <v>0</v>
      </c>
      <c r="I10" s="30">
        <v>0</v>
      </c>
    </row>
    <row r="11" spans="2:9" x14ac:dyDescent="0.25">
      <c r="B11" s="32" t="s">
        <v>1</v>
      </c>
      <c r="C11" s="39"/>
      <c r="D11" s="39"/>
      <c r="E11" s="39"/>
      <c r="F11" s="39"/>
      <c r="G11" s="29">
        <f t="shared" ref="G11" si="0">G12+G13</f>
        <v>2277824</v>
      </c>
      <c r="H11" s="29">
        <f>H12+H13</f>
        <v>147590.25999999998</v>
      </c>
      <c r="I11" s="29">
        <f>G11+H11</f>
        <v>2425414.2599999998</v>
      </c>
    </row>
    <row r="12" spans="2:9" x14ac:dyDescent="0.25">
      <c r="B12" s="133" t="s">
        <v>32</v>
      </c>
      <c r="C12" s="131"/>
      <c r="D12" s="131"/>
      <c r="E12" s="131"/>
      <c r="F12" s="131"/>
      <c r="G12" s="30">
        <v>2260024</v>
      </c>
      <c r="H12" s="30">
        <f>817.68+133018.46+8.5</f>
        <v>133844.63999999998</v>
      </c>
      <c r="I12" s="40">
        <f>G12+H12</f>
        <v>2393868.64</v>
      </c>
    </row>
    <row r="13" spans="2:9" x14ac:dyDescent="0.25">
      <c r="B13" s="123" t="s">
        <v>33</v>
      </c>
      <c r="C13" s="124"/>
      <c r="D13" s="124"/>
      <c r="E13" s="124"/>
      <c r="F13" s="124"/>
      <c r="G13" s="41">
        <v>17800</v>
      </c>
      <c r="H13" s="41">
        <f>2620+11125.62</f>
        <v>13745.62</v>
      </c>
      <c r="I13" s="40">
        <f>G13+H13</f>
        <v>31545.620000000003</v>
      </c>
    </row>
    <row r="14" spans="2:9" x14ac:dyDescent="0.25">
      <c r="B14" s="134" t="s">
        <v>54</v>
      </c>
      <c r="C14" s="128"/>
      <c r="D14" s="128"/>
      <c r="E14" s="128"/>
      <c r="F14" s="128"/>
      <c r="G14" s="29">
        <f t="shared" ref="G14:I14" si="1">G8-G11</f>
        <v>-27400</v>
      </c>
      <c r="H14" s="29">
        <f t="shared" si="1"/>
        <v>167064.62000000002</v>
      </c>
      <c r="I14" s="29">
        <f t="shared" si="1"/>
        <v>139664.62000000011</v>
      </c>
    </row>
    <row r="15" spans="2:9" ht="18" x14ac:dyDescent="0.25">
      <c r="B15" s="22"/>
      <c r="C15" s="20"/>
      <c r="D15" s="20"/>
      <c r="E15" s="20"/>
      <c r="F15" s="20"/>
      <c r="G15" s="20"/>
      <c r="H15" s="20"/>
      <c r="I15" s="21"/>
    </row>
    <row r="16" spans="2:9" ht="15.75" x14ac:dyDescent="0.25">
      <c r="B16" s="125" t="s">
        <v>24</v>
      </c>
      <c r="C16" s="126"/>
      <c r="D16" s="126"/>
      <c r="E16" s="126"/>
      <c r="F16" s="126"/>
      <c r="G16" s="126"/>
      <c r="H16" s="126"/>
      <c r="I16" s="126"/>
    </row>
    <row r="17" spans="2:9" ht="18" x14ac:dyDescent="0.25">
      <c r="B17" s="22"/>
      <c r="C17" s="20"/>
      <c r="D17" s="20"/>
      <c r="E17" s="20"/>
      <c r="F17" s="20"/>
      <c r="G17" s="20"/>
      <c r="H17" s="20"/>
      <c r="I17" s="21"/>
    </row>
    <row r="18" spans="2:9" ht="25.5" x14ac:dyDescent="0.25">
      <c r="B18" s="25"/>
      <c r="C18" s="26"/>
      <c r="D18" s="26"/>
      <c r="E18" s="27"/>
      <c r="F18" s="28"/>
      <c r="G18" s="90" t="s">
        <v>131</v>
      </c>
      <c r="H18" s="90" t="s">
        <v>100</v>
      </c>
      <c r="I18" s="90" t="s">
        <v>132</v>
      </c>
    </row>
    <row r="19" spans="2:9" x14ac:dyDescent="0.25">
      <c r="B19" s="123" t="s">
        <v>34</v>
      </c>
      <c r="C19" s="124"/>
      <c r="D19" s="124"/>
      <c r="E19" s="124"/>
      <c r="F19" s="124"/>
      <c r="G19" s="41">
        <v>0</v>
      </c>
      <c r="H19" s="41">
        <v>0</v>
      </c>
      <c r="I19" s="40">
        <v>0</v>
      </c>
    </row>
    <row r="20" spans="2:9" x14ac:dyDescent="0.25">
      <c r="B20" s="123" t="s">
        <v>35</v>
      </c>
      <c r="C20" s="124"/>
      <c r="D20" s="124"/>
      <c r="E20" s="124"/>
      <c r="F20" s="124"/>
      <c r="G20" s="41">
        <v>0</v>
      </c>
      <c r="H20" s="41">
        <v>0</v>
      </c>
      <c r="I20" s="40">
        <v>0</v>
      </c>
    </row>
    <row r="21" spans="2:9" x14ac:dyDescent="0.25">
      <c r="B21" s="134" t="s">
        <v>2</v>
      </c>
      <c r="C21" s="128"/>
      <c r="D21" s="128"/>
      <c r="E21" s="128"/>
      <c r="F21" s="128"/>
      <c r="G21" s="29">
        <f t="shared" ref="G21:H21" si="2">G19-G20</f>
        <v>0</v>
      </c>
      <c r="H21" s="29">
        <f t="shared" si="2"/>
        <v>0</v>
      </c>
      <c r="I21" s="29">
        <v>0</v>
      </c>
    </row>
    <row r="22" spans="2:9" x14ac:dyDescent="0.25">
      <c r="B22" s="134" t="s">
        <v>55</v>
      </c>
      <c r="C22" s="128"/>
      <c r="D22" s="128"/>
      <c r="E22" s="128"/>
      <c r="F22" s="128"/>
      <c r="G22" s="29">
        <v>0</v>
      </c>
      <c r="H22" s="29">
        <v>0</v>
      </c>
      <c r="I22" s="29">
        <v>0</v>
      </c>
    </row>
    <row r="23" spans="2:9" ht="18" x14ac:dyDescent="0.25">
      <c r="B23" s="19"/>
      <c r="C23" s="20"/>
      <c r="D23" s="20"/>
      <c r="E23" s="20"/>
      <c r="F23" s="20"/>
      <c r="G23" s="20"/>
      <c r="H23" s="20"/>
      <c r="I23" s="21"/>
    </row>
    <row r="24" spans="2:9" ht="15.75" x14ac:dyDescent="0.25">
      <c r="B24" s="125" t="s">
        <v>56</v>
      </c>
      <c r="C24" s="126"/>
      <c r="D24" s="126"/>
      <c r="E24" s="126"/>
      <c r="F24" s="126"/>
      <c r="G24" s="126"/>
      <c r="H24" s="126"/>
      <c r="I24" s="126"/>
    </row>
    <row r="25" spans="2:9" ht="15.75" x14ac:dyDescent="0.25">
      <c r="B25" s="37"/>
      <c r="C25" s="38"/>
      <c r="D25" s="38"/>
      <c r="E25" s="38"/>
      <c r="F25" s="38"/>
      <c r="G25" s="38"/>
      <c r="H25" s="38"/>
      <c r="I25" s="38"/>
    </row>
    <row r="26" spans="2:9" ht="25.5" x14ac:dyDescent="0.25">
      <c r="B26" s="25"/>
      <c r="C26" s="26"/>
      <c r="D26" s="26"/>
      <c r="E26" s="27"/>
      <c r="F26" s="28"/>
      <c r="G26" s="90" t="s">
        <v>131</v>
      </c>
      <c r="H26" s="90" t="s">
        <v>100</v>
      </c>
      <c r="I26" s="90" t="s">
        <v>132</v>
      </c>
    </row>
    <row r="27" spans="2:9" ht="15" customHeight="1" x14ac:dyDescent="0.25">
      <c r="B27" s="137" t="s">
        <v>133</v>
      </c>
      <c r="C27" s="138"/>
      <c r="D27" s="138"/>
      <c r="E27" s="138"/>
      <c r="F27" s="139"/>
      <c r="G27" s="42">
        <v>27400</v>
      </c>
      <c r="H27" s="42">
        <v>-167065</v>
      </c>
      <c r="I27" s="43">
        <f>G27+H27</f>
        <v>-139665</v>
      </c>
    </row>
    <row r="28" spans="2:9" ht="15" customHeight="1" x14ac:dyDescent="0.25">
      <c r="B28" s="134" t="s">
        <v>58</v>
      </c>
      <c r="C28" s="128"/>
      <c r="D28" s="128"/>
      <c r="E28" s="128"/>
      <c r="F28" s="128"/>
      <c r="G28" s="44">
        <v>0</v>
      </c>
      <c r="H28" s="44">
        <v>0</v>
      </c>
      <c r="I28" s="45">
        <v>0</v>
      </c>
    </row>
    <row r="29" spans="2:9" ht="45" customHeight="1" x14ac:dyDescent="0.25">
      <c r="B29" s="127" t="s">
        <v>59</v>
      </c>
      <c r="C29" s="140"/>
      <c r="D29" s="140"/>
      <c r="E29" s="140"/>
      <c r="F29" s="141"/>
      <c r="G29" s="44">
        <f>G14+G21+G27-G28</f>
        <v>0</v>
      </c>
      <c r="H29" s="44">
        <f>H14+H21+H27-H28</f>
        <v>-0.37999999997555278</v>
      </c>
      <c r="I29" s="45">
        <f>I14+I21+I27-I28</f>
        <v>-0.37999999988824129</v>
      </c>
    </row>
    <row r="30" spans="2:9" ht="15.75" x14ac:dyDescent="0.25">
      <c r="B30" s="46"/>
      <c r="C30" s="47"/>
      <c r="D30" s="47"/>
      <c r="E30" s="47"/>
      <c r="F30" s="47"/>
      <c r="G30" s="47"/>
      <c r="H30" s="47"/>
      <c r="I30" s="47"/>
    </row>
    <row r="31" spans="2:9" ht="15.75" x14ac:dyDescent="0.25">
      <c r="B31" s="142" t="s">
        <v>53</v>
      </c>
      <c r="C31" s="142"/>
      <c r="D31" s="142"/>
      <c r="E31" s="142"/>
      <c r="F31" s="142"/>
      <c r="G31" s="142"/>
      <c r="H31" s="142"/>
      <c r="I31" s="142"/>
    </row>
    <row r="32" spans="2:9" ht="18" x14ac:dyDescent="0.25">
      <c r="B32" s="48"/>
      <c r="C32" s="49"/>
      <c r="D32" s="49"/>
      <c r="E32" s="49"/>
      <c r="F32" s="49"/>
      <c r="G32" s="49"/>
      <c r="H32" s="49"/>
      <c r="I32" s="50"/>
    </row>
    <row r="33" spans="2:9" ht="25.5" x14ac:dyDescent="0.25">
      <c r="B33" s="51"/>
      <c r="C33" s="52"/>
      <c r="D33" s="52"/>
      <c r="E33" s="53"/>
      <c r="F33" s="54"/>
      <c r="G33" s="90" t="s">
        <v>131</v>
      </c>
      <c r="H33" s="90" t="s">
        <v>100</v>
      </c>
      <c r="I33" s="90" t="s">
        <v>132</v>
      </c>
    </row>
    <row r="34" spans="2:9" x14ac:dyDescent="0.25">
      <c r="B34" s="137" t="s">
        <v>57</v>
      </c>
      <c r="C34" s="138"/>
      <c r="D34" s="138"/>
      <c r="E34" s="138"/>
      <c r="F34" s="139"/>
      <c r="G34" s="42">
        <v>0</v>
      </c>
      <c r="H34" s="42">
        <f>G37</f>
        <v>0</v>
      </c>
      <c r="I34" s="43">
        <f>H37</f>
        <v>0</v>
      </c>
    </row>
    <row r="35" spans="2:9" ht="28.5" customHeight="1" x14ac:dyDescent="0.25">
      <c r="B35" s="137" t="s">
        <v>60</v>
      </c>
      <c r="C35" s="138"/>
      <c r="D35" s="138"/>
      <c r="E35" s="138"/>
      <c r="F35" s="139"/>
      <c r="G35" s="42">
        <v>0</v>
      </c>
      <c r="H35" s="42">
        <v>0</v>
      </c>
      <c r="I35" s="43">
        <v>0</v>
      </c>
    </row>
    <row r="36" spans="2:9" x14ac:dyDescent="0.25">
      <c r="B36" s="137" t="s">
        <v>61</v>
      </c>
      <c r="C36" s="143"/>
      <c r="D36" s="143"/>
      <c r="E36" s="143"/>
      <c r="F36" s="144"/>
      <c r="G36" s="42">
        <v>0</v>
      </c>
      <c r="H36" s="42">
        <v>0</v>
      </c>
      <c r="I36" s="43">
        <v>0</v>
      </c>
    </row>
    <row r="37" spans="2:9" ht="15" customHeight="1" x14ac:dyDescent="0.25">
      <c r="B37" s="134" t="s">
        <v>58</v>
      </c>
      <c r="C37" s="128"/>
      <c r="D37" s="128"/>
      <c r="E37" s="128"/>
      <c r="F37" s="128"/>
      <c r="G37" s="31">
        <f t="shared" ref="G37:I37" si="3">G34-G35+G36</f>
        <v>0</v>
      </c>
      <c r="H37" s="31">
        <f t="shared" si="3"/>
        <v>0</v>
      </c>
      <c r="I37" s="55">
        <f t="shared" si="3"/>
        <v>0</v>
      </c>
    </row>
    <row r="38" spans="2:9" ht="34.5" customHeight="1" x14ac:dyDescent="0.25"/>
    <row r="39" spans="2:9" ht="42" customHeight="1" x14ac:dyDescent="0.25">
      <c r="B39" s="135" t="s">
        <v>29</v>
      </c>
      <c r="C39" s="136"/>
      <c r="D39" s="136"/>
      <c r="E39" s="136"/>
      <c r="F39" s="136"/>
      <c r="G39" s="136"/>
      <c r="H39" s="136"/>
      <c r="I39" s="136"/>
    </row>
    <row r="40" spans="2:9" ht="48" customHeight="1" x14ac:dyDescent="0.25"/>
    <row r="42" spans="2:9" x14ac:dyDescent="0.25">
      <c r="G42" s="91"/>
    </row>
  </sheetData>
  <mergeCells count="24">
    <mergeCell ref="B39:I39"/>
    <mergeCell ref="B21:F21"/>
    <mergeCell ref="B22:F22"/>
    <mergeCell ref="B24:I24"/>
    <mergeCell ref="B27:F27"/>
    <mergeCell ref="B28:F28"/>
    <mergeCell ref="B29:F29"/>
    <mergeCell ref="B31:I31"/>
    <mergeCell ref="B34:F34"/>
    <mergeCell ref="B35:F35"/>
    <mergeCell ref="B36:F36"/>
    <mergeCell ref="B37:F37"/>
    <mergeCell ref="B20:F20"/>
    <mergeCell ref="B1:I1"/>
    <mergeCell ref="B3:I3"/>
    <mergeCell ref="B5:I5"/>
    <mergeCell ref="B8:F8"/>
    <mergeCell ref="B9:F9"/>
    <mergeCell ref="B10:F10"/>
    <mergeCell ref="B12:F12"/>
    <mergeCell ref="B13:F13"/>
    <mergeCell ref="B14:F14"/>
    <mergeCell ref="B16:I16"/>
    <mergeCell ref="B19:F19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  <pageSetUpPr fitToPage="1"/>
  </sheetPr>
  <dimension ref="C1:M37"/>
  <sheetViews>
    <sheetView topLeftCell="A28" workbookViewId="0">
      <selection activeCell="A38" sqref="A38:XFD38"/>
    </sheetView>
  </sheetViews>
  <sheetFormatPr defaultRowHeight="15" x14ac:dyDescent="0.25"/>
  <cols>
    <col min="3" max="3" width="7.42578125" bestFit="1" customWidth="1"/>
    <col min="4" max="4" width="8.42578125" bestFit="1" customWidth="1"/>
    <col min="5" max="5" width="39" customWidth="1"/>
    <col min="6" max="6" width="27" customWidth="1"/>
    <col min="7" max="10" width="25.28515625" customWidth="1"/>
  </cols>
  <sheetData>
    <row r="1" spans="3:13" ht="18" customHeight="1" x14ac:dyDescent="0.25">
      <c r="C1" s="125"/>
      <c r="D1" s="125"/>
      <c r="E1" s="125"/>
      <c r="F1" s="125"/>
      <c r="G1" s="125"/>
      <c r="H1" s="125"/>
      <c r="I1" s="125"/>
      <c r="J1" s="125"/>
    </row>
    <row r="2" spans="3:13" ht="18" customHeight="1" x14ac:dyDescent="0.25">
      <c r="C2" s="125" t="s">
        <v>19</v>
      </c>
      <c r="D2" s="125"/>
      <c r="E2" s="125"/>
      <c r="F2" s="125"/>
      <c r="G2" s="125"/>
      <c r="H2" s="125"/>
      <c r="I2" s="94"/>
      <c r="J2" s="94"/>
      <c r="K2" s="94"/>
      <c r="L2" s="94"/>
      <c r="M2" s="94"/>
    </row>
    <row r="3" spans="3:13" ht="15.75" customHeight="1" x14ac:dyDescent="0.25">
      <c r="C3" s="125"/>
      <c r="D3" s="125"/>
      <c r="E3" s="125"/>
      <c r="F3" s="125"/>
      <c r="G3" s="125"/>
      <c r="H3" s="125"/>
      <c r="I3" s="125"/>
      <c r="J3" s="125"/>
    </row>
    <row r="4" spans="3:13" ht="15.75" customHeight="1" x14ac:dyDescent="0.25">
      <c r="C4" s="125" t="s">
        <v>4</v>
      </c>
      <c r="D4" s="125"/>
      <c r="E4" s="125"/>
      <c r="F4" s="125"/>
      <c r="G4" s="125"/>
      <c r="H4" s="125"/>
      <c r="I4" s="92"/>
      <c r="J4" s="92"/>
    </row>
    <row r="5" spans="3:13" ht="15.75" customHeight="1" x14ac:dyDescent="0.25">
      <c r="C5" s="92"/>
      <c r="D5" s="92"/>
      <c r="E5" s="92"/>
      <c r="F5" s="92"/>
      <c r="G5" s="92"/>
      <c r="H5" s="92"/>
      <c r="I5" s="92"/>
      <c r="J5" s="92"/>
    </row>
    <row r="6" spans="3:13" ht="15.75" customHeight="1" x14ac:dyDescent="0.25">
      <c r="C6" s="125" t="s">
        <v>36</v>
      </c>
      <c r="D6" s="125"/>
      <c r="E6" s="125"/>
      <c r="F6" s="125"/>
      <c r="G6" s="125"/>
      <c r="H6" s="125"/>
      <c r="I6" s="92"/>
      <c r="J6" s="92"/>
    </row>
    <row r="7" spans="3:13" ht="15.75" customHeight="1" x14ac:dyDescent="0.25">
      <c r="C7" s="125"/>
      <c r="D7" s="125"/>
      <c r="E7" s="125"/>
      <c r="F7" s="125"/>
      <c r="G7" s="125"/>
      <c r="H7" s="125"/>
      <c r="I7" s="92"/>
      <c r="J7" s="92"/>
    </row>
    <row r="8" spans="3:13" ht="18" x14ac:dyDescent="0.25">
      <c r="C8" s="3"/>
      <c r="D8" s="3"/>
      <c r="E8" s="3"/>
      <c r="F8" s="3"/>
      <c r="G8" s="3"/>
      <c r="H8" s="3"/>
      <c r="I8" s="4"/>
      <c r="J8" s="4"/>
    </row>
    <row r="9" spans="3:13" ht="25.5" x14ac:dyDescent="0.25">
      <c r="C9" s="18" t="s">
        <v>5</v>
      </c>
      <c r="D9" s="17" t="s">
        <v>6</v>
      </c>
      <c r="E9" s="17" t="s">
        <v>3</v>
      </c>
      <c r="F9" s="90" t="s">
        <v>131</v>
      </c>
      <c r="G9" s="95" t="s">
        <v>100</v>
      </c>
      <c r="H9" s="95" t="s">
        <v>132</v>
      </c>
    </row>
    <row r="10" spans="3:13" x14ac:dyDescent="0.25">
      <c r="C10" s="86"/>
      <c r="D10" s="87"/>
      <c r="E10" s="78" t="s">
        <v>0</v>
      </c>
      <c r="F10" s="84">
        <f t="shared" ref="F10:G10" si="0">F11+F18</f>
        <v>2250424.0300000003</v>
      </c>
      <c r="G10" s="84">
        <f t="shared" si="0"/>
        <v>314654.88</v>
      </c>
      <c r="H10" s="84">
        <f>F10+G10</f>
        <v>2565078.91</v>
      </c>
    </row>
    <row r="11" spans="3:13" ht="15.75" customHeight="1" x14ac:dyDescent="0.25">
      <c r="C11" s="57">
        <v>6</v>
      </c>
      <c r="D11" s="57"/>
      <c r="E11" s="57" t="s">
        <v>7</v>
      </c>
      <c r="F11" s="62">
        <f t="shared" ref="F11:G11" si="1">SUM(F12:F17)</f>
        <v>2250424.0300000003</v>
      </c>
      <c r="G11" s="62">
        <f t="shared" si="1"/>
        <v>314654.88</v>
      </c>
      <c r="H11" s="62">
        <f>F11+G11</f>
        <v>2565078.91</v>
      </c>
    </row>
    <row r="12" spans="3:13" ht="24.95" customHeight="1" x14ac:dyDescent="0.25">
      <c r="C12" s="9"/>
      <c r="D12" s="14">
        <v>63</v>
      </c>
      <c r="E12" s="14" t="s">
        <v>26</v>
      </c>
      <c r="F12" s="7">
        <v>2029187.95</v>
      </c>
      <c r="G12" s="7">
        <f>297856.27+8.5</f>
        <v>297864.77</v>
      </c>
      <c r="H12" s="7">
        <f>F12+G12</f>
        <v>2327052.7199999997</v>
      </c>
    </row>
    <row r="13" spans="3:13" ht="24.95" customHeight="1" x14ac:dyDescent="0.25">
      <c r="C13" s="10"/>
      <c r="D13" s="10">
        <v>638</v>
      </c>
      <c r="E13" s="56" t="s">
        <v>62</v>
      </c>
      <c r="F13" s="79">
        <v>0</v>
      </c>
      <c r="G13" s="7">
        <v>0</v>
      </c>
      <c r="H13" s="7">
        <f t="shared" ref="H13:H17" si="2">F13+G13</f>
        <v>0</v>
      </c>
    </row>
    <row r="14" spans="3:13" ht="24.95" customHeight="1" x14ac:dyDescent="0.25">
      <c r="C14" s="10"/>
      <c r="D14" s="10">
        <v>64</v>
      </c>
      <c r="E14" s="56" t="s">
        <v>63</v>
      </c>
      <c r="F14" s="7">
        <v>80</v>
      </c>
      <c r="G14" s="7">
        <v>0</v>
      </c>
      <c r="H14" s="7">
        <f t="shared" si="2"/>
        <v>80</v>
      </c>
    </row>
    <row r="15" spans="3:13" ht="24.95" customHeight="1" x14ac:dyDescent="0.25">
      <c r="C15" s="10"/>
      <c r="D15" s="10">
        <v>65</v>
      </c>
      <c r="E15" s="56" t="s">
        <v>64</v>
      </c>
      <c r="F15" s="7">
        <v>21162.62</v>
      </c>
      <c r="G15" s="7">
        <v>405</v>
      </c>
      <c r="H15" s="7">
        <f t="shared" si="2"/>
        <v>21567.62</v>
      </c>
    </row>
    <row r="16" spans="3:13" ht="24.95" customHeight="1" x14ac:dyDescent="0.25">
      <c r="C16" s="10"/>
      <c r="D16" s="10">
        <v>66</v>
      </c>
      <c r="E16" s="56" t="s">
        <v>65</v>
      </c>
      <c r="F16" s="7">
        <v>46905.22</v>
      </c>
      <c r="G16" s="7">
        <v>8716.3799999999992</v>
      </c>
      <c r="H16" s="7">
        <f t="shared" si="2"/>
        <v>55621.599999999999</v>
      </c>
      <c r="J16" s="98"/>
    </row>
    <row r="17" spans="3:12" ht="24.95" customHeight="1" x14ac:dyDescent="0.25">
      <c r="C17" s="10"/>
      <c r="D17" s="10">
        <v>67</v>
      </c>
      <c r="E17" s="14" t="s">
        <v>27</v>
      </c>
      <c r="F17" s="79">
        <v>153088.24</v>
      </c>
      <c r="G17" s="7">
        <v>7668.73</v>
      </c>
      <c r="H17" s="7">
        <f t="shared" si="2"/>
        <v>160756.97</v>
      </c>
    </row>
    <row r="18" spans="3:12" ht="18" customHeight="1" x14ac:dyDescent="0.25">
      <c r="C18" s="59">
        <v>7</v>
      </c>
      <c r="D18" s="60"/>
      <c r="E18" s="61" t="s">
        <v>8</v>
      </c>
      <c r="F18" s="62">
        <v>0</v>
      </c>
      <c r="G18" s="62">
        <v>0</v>
      </c>
      <c r="H18" s="62">
        <f>F18+G18</f>
        <v>0</v>
      </c>
    </row>
    <row r="19" spans="3:12" ht="24.95" customHeight="1" x14ac:dyDescent="0.25">
      <c r="C19" s="14"/>
      <c r="D19" s="14">
        <v>72</v>
      </c>
      <c r="E19" s="24" t="s">
        <v>25</v>
      </c>
      <c r="F19" s="7">
        <v>0</v>
      </c>
      <c r="G19" s="7">
        <v>0</v>
      </c>
      <c r="H19" s="7">
        <f>F19+G19</f>
        <v>0</v>
      </c>
    </row>
    <row r="20" spans="3:12" s="72" customFormat="1" ht="24.95" customHeight="1" x14ac:dyDescent="0.25">
      <c r="C20" s="88"/>
      <c r="D20" s="88"/>
      <c r="E20" s="89"/>
      <c r="F20" s="71"/>
      <c r="G20" s="71"/>
      <c r="H20" s="71"/>
      <c r="I20" s="71"/>
      <c r="J20" s="71"/>
    </row>
    <row r="21" spans="3:12" s="72" customFormat="1" ht="24.95" customHeight="1" x14ac:dyDescent="0.25">
      <c r="C21" s="125" t="s">
        <v>37</v>
      </c>
      <c r="D21" s="125"/>
      <c r="E21" s="125"/>
      <c r="F21" s="125"/>
      <c r="G21" s="125"/>
      <c r="H21" s="125"/>
      <c r="I21" s="71"/>
      <c r="J21" s="71"/>
    </row>
    <row r="22" spans="3:12" ht="15.75" customHeight="1" x14ac:dyDescent="0.25">
      <c r="C22" s="125"/>
      <c r="D22" s="125"/>
      <c r="E22" s="125"/>
      <c r="F22" s="125"/>
      <c r="G22" s="125"/>
      <c r="H22" s="125"/>
      <c r="I22" s="93"/>
      <c r="J22" s="93"/>
      <c r="K22" s="93"/>
      <c r="L22" s="93"/>
    </row>
    <row r="23" spans="3:12" ht="15.75" x14ac:dyDescent="0.25">
      <c r="C23" s="125"/>
      <c r="D23" s="145"/>
      <c r="E23" s="145"/>
      <c r="F23" s="145"/>
      <c r="G23" s="145"/>
      <c r="H23" s="145"/>
      <c r="I23" s="145"/>
      <c r="J23" s="145"/>
    </row>
    <row r="24" spans="3:12" ht="18" x14ac:dyDescent="0.25">
      <c r="C24" s="3"/>
      <c r="D24" s="3"/>
      <c r="E24" s="3"/>
      <c r="F24" s="3"/>
      <c r="G24" s="3"/>
      <c r="H24" s="3"/>
      <c r="I24" s="4"/>
      <c r="J24" s="4"/>
    </row>
    <row r="25" spans="3:12" ht="39" customHeight="1" x14ac:dyDescent="0.25">
      <c r="C25" s="18" t="s">
        <v>5</v>
      </c>
      <c r="D25" s="17" t="s">
        <v>6</v>
      </c>
      <c r="E25" s="17" t="s">
        <v>9</v>
      </c>
      <c r="F25" s="90" t="s">
        <v>131</v>
      </c>
      <c r="G25" s="90" t="s">
        <v>100</v>
      </c>
      <c r="H25" s="90" t="s">
        <v>132</v>
      </c>
    </row>
    <row r="26" spans="3:12" x14ac:dyDescent="0.25">
      <c r="C26" s="86"/>
      <c r="D26" s="87"/>
      <c r="E26" s="78" t="s">
        <v>1</v>
      </c>
      <c r="F26" s="84">
        <f t="shared" ref="F26:G26" si="3">F27+F33</f>
        <v>2277824.0300000003</v>
      </c>
      <c r="G26" s="84">
        <f t="shared" si="3"/>
        <v>147590.26</v>
      </c>
      <c r="H26" s="84">
        <f>F26+G26</f>
        <v>2425414.29</v>
      </c>
    </row>
    <row r="27" spans="3:12" x14ac:dyDescent="0.25">
      <c r="C27" s="57">
        <v>3</v>
      </c>
      <c r="D27" s="57"/>
      <c r="E27" s="57" t="s">
        <v>10</v>
      </c>
      <c r="F27" s="62">
        <f>SUM(F28:F32)</f>
        <v>2260024.0300000003</v>
      </c>
      <c r="G27" s="62">
        <f t="shared" ref="G27" si="4">SUM(G28:G32)</f>
        <v>133844.64000000001</v>
      </c>
      <c r="H27" s="62">
        <f>F27+G27</f>
        <v>2393868.6700000004</v>
      </c>
    </row>
    <row r="28" spans="3:12" ht="15.75" customHeight="1" x14ac:dyDescent="0.25">
      <c r="C28" s="9"/>
      <c r="D28" s="14">
        <v>31</v>
      </c>
      <c r="E28" s="14" t="s">
        <v>11</v>
      </c>
      <c r="F28" s="7">
        <f>2030138.34+30990.24</f>
        <v>2061128.58</v>
      </c>
      <c r="G28" s="7">
        <f>122042.72+1512.2</f>
        <v>123554.92</v>
      </c>
      <c r="H28" s="7">
        <f>F28+G28</f>
        <v>2184683.5</v>
      </c>
    </row>
    <row r="29" spans="3:12" ht="15.75" customHeight="1" x14ac:dyDescent="0.25">
      <c r="C29" s="10"/>
      <c r="D29" s="10">
        <v>32</v>
      </c>
      <c r="E29" s="10" t="s">
        <v>20</v>
      </c>
      <c r="F29" s="7">
        <f>75397.45+121748</f>
        <v>197145.45</v>
      </c>
      <c r="G29" s="7">
        <f>10768.76-344.52</f>
        <v>10424.24</v>
      </c>
      <c r="H29" s="7">
        <f t="shared" ref="H29:H31" si="5">F29+G29</f>
        <v>207569.69</v>
      </c>
    </row>
    <row r="30" spans="3:12" x14ac:dyDescent="0.25">
      <c r="C30" s="10"/>
      <c r="D30" s="10">
        <v>34</v>
      </c>
      <c r="E30" s="10" t="s">
        <v>66</v>
      </c>
      <c r="F30" s="7">
        <v>350</v>
      </c>
      <c r="G30" s="7">
        <f>56.98-350</f>
        <v>-293.02</v>
      </c>
      <c r="H30" s="7">
        <f t="shared" si="5"/>
        <v>56.980000000000018</v>
      </c>
    </row>
    <row r="31" spans="3:12" x14ac:dyDescent="0.25">
      <c r="C31" s="10"/>
      <c r="D31" s="10">
        <v>37</v>
      </c>
      <c r="E31" s="10" t="s">
        <v>67</v>
      </c>
      <c r="F31" s="7">
        <v>0</v>
      </c>
      <c r="G31" s="7">
        <v>150</v>
      </c>
      <c r="H31" s="7">
        <f t="shared" si="5"/>
        <v>150</v>
      </c>
    </row>
    <row r="32" spans="3:12" x14ac:dyDescent="0.25">
      <c r="C32" s="10"/>
      <c r="D32" s="10">
        <v>38</v>
      </c>
      <c r="E32" s="10" t="s">
        <v>69</v>
      </c>
      <c r="F32" s="7">
        <v>1400</v>
      </c>
      <c r="G32" s="7">
        <v>8.5</v>
      </c>
      <c r="H32" s="7">
        <f>F32+G32</f>
        <v>1408.5</v>
      </c>
    </row>
    <row r="33" spans="3:10" ht="21" customHeight="1" x14ac:dyDescent="0.25">
      <c r="C33" s="59">
        <v>4</v>
      </c>
      <c r="D33" s="60"/>
      <c r="E33" s="61" t="s">
        <v>12</v>
      </c>
      <c r="F33" s="62">
        <f>SUM(F34:F35)</f>
        <v>17800</v>
      </c>
      <c r="G33" s="62">
        <f t="shared" ref="G33" si="6">SUM(G34:G35)</f>
        <v>13745.62</v>
      </c>
      <c r="H33" s="62">
        <f>F33+G33</f>
        <v>31545.620000000003</v>
      </c>
    </row>
    <row r="34" spans="3:10" ht="21.75" customHeight="1" x14ac:dyDescent="0.25">
      <c r="C34" s="14"/>
      <c r="D34" s="14">
        <v>41</v>
      </c>
      <c r="E34" s="24" t="s">
        <v>13</v>
      </c>
      <c r="F34" s="7">
        <v>0</v>
      </c>
      <c r="G34" s="7">
        <v>0</v>
      </c>
      <c r="H34" s="7">
        <v>0</v>
      </c>
    </row>
    <row r="35" spans="3:10" ht="30" x14ac:dyDescent="0.25">
      <c r="C35" s="63"/>
      <c r="D35" s="80">
        <v>42</v>
      </c>
      <c r="E35" s="64" t="s">
        <v>68</v>
      </c>
      <c r="F35" s="81">
        <v>17800</v>
      </c>
      <c r="G35" s="81">
        <f>11125.62+2620</f>
        <v>13745.62</v>
      </c>
      <c r="H35" s="81">
        <f>F35+G35</f>
        <v>31545.620000000003</v>
      </c>
    </row>
    <row r="37" spans="3:10" x14ac:dyDescent="0.25">
      <c r="J37" s="98"/>
    </row>
  </sheetData>
  <mergeCells count="8">
    <mergeCell ref="C23:J23"/>
    <mergeCell ref="C1:J1"/>
    <mergeCell ref="C3:J3"/>
    <mergeCell ref="C6:H6"/>
    <mergeCell ref="C2:H2"/>
    <mergeCell ref="C4:H4"/>
    <mergeCell ref="C7:H7"/>
    <mergeCell ref="C21:H22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  <pageSetUpPr fitToPage="1"/>
  </sheetPr>
  <dimension ref="C1:L62"/>
  <sheetViews>
    <sheetView topLeftCell="A43" workbookViewId="0">
      <selection activeCell="A63" sqref="A63:XFD63"/>
    </sheetView>
  </sheetViews>
  <sheetFormatPr defaultRowHeight="15" x14ac:dyDescent="0.25"/>
  <cols>
    <col min="3" max="3" width="37.85546875" customWidth="1"/>
    <col min="4" max="6" width="25.28515625" customWidth="1"/>
  </cols>
  <sheetData>
    <row r="1" spans="3:6" ht="18" customHeight="1" x14ac:dyDescent="0.25">
      <c r="C1" s="22"/>
      <c r="D1" s="22"/>
      <c r="E1" s="22"/>
      <c r="F1" s="22"/>
    </row>
    <row r="2" spans="3:6" ht="15.75" customHeight="1" x14ac:dyDescent="0.25">
      <c r="C2" s="125" t="s">
        <v>19</v>
      </c>
      <c r="D2" s="125"/>
      <c r="E2" s="125"/>
      <c r="F2" s="125"/>
    </row>
    <row r="3" spans="3:6" ht="18" x14ac:dyDescent="0.25">
      <c r="D3" s="22"/>
      <c r="E3" s="22"/>
      <c r="F3" s="22"/>
    </row>
    <row r="4" spans="3:6" ht="18" customHeight="1" x14ac:dyDescent="0.25">
      <c r="C4" s="125" t="s">
        <v>4</v>
      </c>
      <c r="D4" s="125"/>
      <c r="E4" s="125"/>
      <c r="F4" s="125"/>
    </row>
    <row r="5" spans="3:6" ht="18" x14ac:dyDescent="0.25">
      <c r="C5" s="22"/>
      <c r="D5" s="22"/>
      <c r="E5" s="22"/>
      <c r="F5" s="22"/>
    </row>
    <row r="6" spans="3:6" ht="15.75" customHeight="1" x14ac:dyDescent="0.25">
      <c r="C6" s="125" t="s">
        <v>39</v>
      </c>
      <c r="D6" s="125"/>
      <c r="E6" s="125"/>
      <c r="F6" s="125"/>
    </row>
    <row r="7" spans="3:6" ht="18" x14ac:dyDescent="0.25">
      <c r="C7" s="22"/>
      <c r="D7" s="22"/>
      <c r="E7" s="22"/>
      <c r="F7" s="22"/>
    </row>
    <row r="8" spans="3:6" ht="25.5" x14ac:dyDescent="0.25">
      <c r="C8" s="18" t="s">
        <v>40</v>
      </c>
      <c r="D8" s="90" t="s">
        <v>131</v>
      </c>
      <c r="E8" s="90" t="s">
        <v>100</v>
      </c>
      <c r="F8" s="90" t="s">
        <v>132</v>
      </c>
    </row>
    <row r="9" spans="3:6" x14ac:dyDescent="0.25">
      <c r="C9" s="83" t="s">
        <v>0</v>
      </c>
      <c r="D9" s="84">
        <f>D10+D14+D17+D21+D24+D26</f>
        <v>2277824.0299999998</v>
      </c>
      <c r="E9" s="84">
        <f>E10+E14+E17+E21+E24+E26</f>
        <v>147590.26</v>
      </c>
      <c r="F9" s="84">
        <f>D9+E9</f>
        <v>2425414.29</v>
      </c>
    </row>
    <row r="10" spans="3:6" x14ac:dyDescent="0.25">
      <c r="C10" s="61" t="s">
        <v>43</v>
      </c>
      <c r="D10" s="67">
        <f t="shared" ref="D10" si="0">SUM(D11)</f>
        <v>40988.239999999998</v>
      </c>
      <c r="E10" s="67">
        <f>E11</f>
        <v>817.68</v>
      </c>
      <c r="F10" s="67">
        <f>D10+E10</f>
        <v>41805.919999999998</v>
      </c>
    </row>
    <row r="11" spans="3:6" x14ac:dyDescent="0.25">
      <c r="C11" s="10" t="s">
        <v>72</v>
      </c>
      <c r="D11" s="73">
        <v>40988.239999999998</v>
      </c>
      <c r="E11" s="73">
        <v>817.68</v>
      </c>
      <c r="F11" s="73">
        <f>D11+E11</f>
        <v>41805.919999999998</v>
      </c>
    </row>
    <row r="12" spans="3:6" x14ac:dyDescent="0.25">
      <c r="C12" s="69" t="s">
        <v>98</v>
      </c>
      <c r="D12" s="58">
        <v>0</v>
      </c>
      <c r="E12" s="58">
        <v>0</v>
      </c>
      <c r="F12" s="58">
        <v>0</v>
      </c>
    </row>
    <row r="13" spans="3:6" x14ac:dyDescent="0.25">
      <c r="C13" s="10" t="s">
        <v>99</v>
      </c>
      <c r="D13" s="73">
        <v>0</v>
      </c>
      <c r="E13" s="73">
        <v>0</v>
      </c>
      <c r="F13" s="73">
        <v>0</v>
      </c>
    </row>
    <row r="14" spans="3:6" x14ac:dyDescent="0.25">
      <c r="C14" s="68" t="s">
        <v>74</v>
      </c>
      <c r="D14" s="62">
        <f t="shared" ref="D14" si="1">SUM(D15:D16)</f>
        <v>73385.22</v>
      </c>
      <c r="E14" s="62">
        <f>E15+E16</f>
        <v>2128.7199999999993</v>
      </c>
      <c r="F14" s="62">
        <f t="shared" ref="F14:F19" si="2">D14+E14</f>
        <v>75513.94</v>
      </c>
    </row>
    <row r="15" spans="3:6" x14ac:dyDescent="0.25">
      <c r="C15" s="10" t="s">
        <v>75</v>
      </c>
      <c r="D15" s="73">
        <v>45985.22</v>
      </c>
      <c r="E15" s="73">
        <v>8510.1299999999992</v>
      </c>
      <c r="F15" s="73">
        <f t="shared" si="2"/>
        <v>54495.35</v>
      </c>
    </row>
    <row r="16" spans="3:6" x14ac:dyDescent="0.25">
      <c r="C16" s="10" t="s">
        <v>76</v>
      </c>
      <c r="D16" s="73">
        <v>27400</v>
      </c>
      <c r="E16" s="73">
        <v>-6381.41</v>
      </c>
      <c r="F16" s="73">
        <f t="shared" si="2"/>
        <v>21018.59</v>
      </c>
    </row>
    <row r="17" spans="3:12" x14ac:dyDescent="0.25">
      <c r="C17" s="57" t="s">
        <v>42</v>
      </c>
      <c r="D17" s="62">
        <f t="shared" ref="D17" si="3">SUM(D18:D20)</f>
        <v>133262.62</v>
      </c>
      <c r="E17" s="62">
        <f>E18+E19+E20</f>
        <v>10495.470000000001</v>
      </c>
      <c r="F17" s="62">
        <f t="shared" si="2"/>
        <v>143758.09</v>
      </c>
    </row>
    <row r="18" spans="3:12" x14ac:dyDescent="0.25">
      <c r="C18" s="56" t="s">
        <v>71</v>
      </c>
      <c r="D18" s="73">
        <v>21162.62</v>
      </c>
      <c r="E18" s="73">
        <v>405</v>
      </c>
      <c r="F18" s="73">
        <f t="shared" si="2"/>
        <v>21567.62</v>
      </c>
    </row>
    <row r="19" spans="3:12" x14ac:dyDescent="0.25">
      <c r="C19" s="56" t="s">
        <v>70</v>
      </c>
      <c r="D19" s="73">
        <f>95100+17000</f>
        <v>112100</v>
      </c>
      <c r="E19" s="73">
        <v>2620</v>
      </c>
      <c r="F19" s="73">
        <f t="shared" si="2"/>
        <v>114720</v>
      </c>
    </row>
    <row r="20" spans="3:12" ht="20.25" customHeight="1" x14ac:dyDescent="0.25">
      <c r="C20" s="56" t="s">
        <v>73</v>
      </c>
      <c r="D20" s="73">
        <v>0</v>
      </c>
      <c r="E20" s="73">
        <v>7470.47</v>
      </c>
      <c r="F20" s="73">
        <v>7470.47</v>
      </c>
    </row>
    <row r="21" spans="3:12" x14ac:dyDescent="0.25">
      <c r="C21" s="65" t="s">
        <v>41</v>
      </c>
      <c r="D21" s="62">
        <f>SUM(D22:D23)</f>
        <v>2029187.95</v>
      </c>
      <c r="E21" s="62">
        <f>E23</f>
        <v>133942.14000000001</v>
      </c>
      <c r="F21" s="62">
        <f>D21+E21</f>
        <v>2163130.09</v>
      </c>
    </row>
    <row r="22" spans="3:12" x14ac:dyDescent="0.25">
      <c r="C22" s="66" t="s">
        <v>135</v>
      </c>
      <c r="D22" s="73">
        <v>0</v>
      </c>
      <c r="E22" s="73">
        <v>0</v>
      </c>
      <c r="F22" s="74">
        <f t="shared" ref="F22:F27" si="4">D22+E22</f>
        <v>0</v>
      </c>
    </row>
    <row r="23" spans="3:12" x14ac:dyDescent="0.25">
      <c r="C23" s="10" t="s">
        <v>134</v>
      </c>
      <c r="D23" s="73">
        <v>2029187.95</v>
      </c>
      <c r="E23" s="73">
        <f>133933.64+8.5</f>
        <v>133942.14000000001</v>
      </c>
      <c r="F23" s="74">
        <f t="shared" si="4"/>
        <v>2163130.09</v>
      </c>
      <c r="L23" s="98"/>
    </row>
    <row r="24" spans="3:12" x14ac:dyDescent="0.25">
      <c r="C24" s="68" t="s">
        <v>89</v>
      </c>
      <c r="D24" s="62">
        <v>1000</v>
      </c>
      <c r="E24" s="62">
        <f>E25</f>
        <v>206.25</v>
      </c>
      <c r="F24" s="85">
        <f t="shared" si="4"/>
        <v>1206.25</v>
      </c>
    </row>
    <row r="25" spans="3:12" x14ac:dyDescent="0.25">
      <c r="C25" s="75" t="s">
        <v>90</v>
      </c>
      <c r="D25" s="73">
        <v>1000</v>
      </c>
      <c r="E25" s="73">
        <v>206.25</v>
      </c>
      <c r="F25" s="74">
        <f t="shared" si="4"/>
        <v>1206.25</v>
      </c>
    </row>
    <row r="26" spans="3:12" x14ac:dyDescent="0.25">
      <c r="C26" s="69" t="s">
        <v>77</v>
      </c>
      <c r="D26" s="62">
        <f t="shared" ref="D26" si="5">SUM(D27:D28)</f>
        <v>0</v>
      </c>
      <c r="E26" s="62">
        <v>0</v>
      </c>
      <c r="F26" s="62">
        <f t="shared" si="4"/>
        <v>0</v>
      </c>
    </row>
    <row r="27" spans="3:12" x14ac:dyDescent="0.25">
      <c r="C27" s="10" t="s">
        <v>78</v>
      </c>
      <c r="D27" s="73">
        <v>0</v>
      </c>
      <c r="E27" s="73">
        <v>0</v>
      </c>
      <c r="F27" s="74">
        <f t="shared" si="4"/>
        <v>0</v>
      </c>
    </row>
    <row r="28" spans="3:12" ht="25.5" x14ac:dyDescent="0.25">
      <c r="C28" s="56" t="s">
        <v>79</v>
      </c>
      <c r="D28" s="73">
        <v>0</v>
      </c>
      <c r="E28" s="73">
        <v>0</v>
      </c>
      <c r="F28" s="74">
        <v>0</v>
      </c>
    </row>
    <row r="29" spans="3:12" s="72" customFormat="1" x14ac:dyDescent="0.25"/>
    <row r="30" spans="3:12" s="72" customFormat="1" x14ac:dyDescent="0.25"/>
    <row r="31" spans="3:12" s="72" customFormat="1" x14ac:dyDescent="0.25"/>
    <row r="32" spans="3:12" s="72" customFormat="1" x14ac:dyDescent="0.25"/>
    <row r="33" spans="3:6" s="72" customFormat="1" x14ac:dyDescent="0.25"/>
    <row r="34" spans="3:6" s="72" customFormat="1" x14ac:dyDescent="0.25">
      <c r="D34" s="76"/>
      <c r="E34" s="76"/>
      <c r="F34" s="76"/>
    </row>
    <row r="35" spans="3:6" s="72" customFormat="1" ht="15.75" customHeight="1" x14ac:dyDescent="0.25"/>
    <row r="36" spans="3:6" ht="15.75" x14ac:dyDescent="0.25">
      <c r="C36" s="125" t="s">
        <v>38</v>
      </c>
      <c r="D36" s="125"/>
      <c r="E36" s="125"/>
      <c r="F36" s="125"/>
    </row>
    <row r="37" spans="3:6" ht="18" x14ac:dyDescent="0.25">
      <c r="C37" s="22"/>
      <c r="D37" s="22"/>
      <c r="E37" s="22"/>
      <c r="F37" s="22"/>
    </row>
    <row r="38" spans="3:6" ht="25.5" x14ac:dyDescent="0.25">
      <c r="C38" s="18" t="s">
        <v>40</v>
      </c>
      <c r="D38" s="90" t="s">
        <v>131</v>
      </c>
      <c r="E38" s="90" t="s">
        <v>100</v>
      </c>
      <c r="F38" s="90" t="s">
        <v>132</v>
      </c>
    </row>
    <row r="39" spans="3:6" ht="15.75" customHeight="1" x14ac:dyDescent="0.25">
      <c r="C39" s="83" t="s">
        <v>1</v>
      </c>
      <c r="D39" s="84">
        <f t="shared" ref="D39:E39" si="6">D40+D44+D47+D51+D56+D58</f>
        <v>2250424.0299999998</v>
      </c>
      <c r="E39" s="84">
        <f t="shared" si="6"/>
        <v>314654.88</v>
      </c>
      <c r="F39" s="84">
        <f>D39+E39</f>
        <v>2565078.9099999997</v>
      </c>
    </row>
    <row r="40" spans="3:6" x14ac:dyDescent="0.25">
      <c r="C40" s="61" t="s">
        <v>81</v>
      </c>
      <c r="D40" s="67">
        <f t="shared" ref="D40" si="7">SUM(D41)</f>
        <v>40988.239999999998</v>
      </c>
      <c r="E40" s="67">
        <f>E41</f>
        <v>2623.39</v>
      </c>
      <c r="F40" s="67">
        <f>D40+E40</f>
        <v>43611.63</v>
      </c>
    </row>
    <row r="41" spans="3:6" x14ac:dyDescent="0.25">
      <c r="C41" s="10" t="s">
        <v>80</v>
      </c>
      <c r="D41" s="73">
        <v>40988.239999999998</v>
      </c>
      <c r="E41" s="73">
        <v>2623.39</v>
      </c>
      <c r="F41" s="73">
        <f>D41+E41</f>
        <v>43611.63</v>
      </c>
    </row>
    <row r="42" spans="3:6" x14ac:dyDescent="0.25">
      <c r="C42" s="69" t="s">
        <v>98</v>
      </c>
      <c r="D42" s="58"/>
      <c r="E42" s="58">
        <v>0</v>
      </c>
      <c r="F42" s="58">
        <v>0</v>
      </c>
    </row>
    <row r="43" spans="3:6" x14ac:dyDescent="0.25">
      <c r="C43" s="10" t="s">
        <v>98</v>
      </c>
      <c r="D43" s="73"/>
      <c r="E43" s="73">
        <v>0</v>
      </c>
      <c r="F43" s="73">
        <v>0</v>
      </c>
    </row>
    <row r="44" spans="3:6" x14ac:dyDescent="0.25">
      <c r="C44" s="68" t="s">
        <v>91</v>
      </c>
      <c r="D44" s="62">
        <f t="shared" ref="D44" si="8">SUM(D45:D46)</f>
        <v>45985.22</v>
      </c>
      <c r="E44" s="62">
        <f>E45+E46</f>
        <v>8510.1299999999992</v>
      </c>
      <c r="F44" s="62">
        <f t="shared" ref="F44:F59" si="9">D44+E44</f>
        <v>54495.35</v>
      </c>
    </row>
    <row r="45" spans="3:6" x14ac:dyDescent="0.25">
      <c r="C45" s="10" t="s">
        <v>87</v>
      </c>
      <c r="D45" s="73">
        <v>45985.22</v>
      </c>
      <c r="E45" s="73">
        <v>8510.1299999999992</v>
      </c>
      <c r="F45" s="73">
        <f t="shared" si="9"/>
        <v>54495.35</v>
      </c>
    </row>
    <row r="46" spans="3:6" x14ac:dyDescent="0.25">
      <c r="C46" s="10" t="s">
        <v>88</v>
      </c>
      <c r="D46" s="73">
        <v>0</v>
      </c>
      <c r="E46" s="73">
        <v>0</v>
      </c>
      <c r="F46" s="73">
        <v>0</v>
      </c>
    </row>
    <row r="47" spans="3:6" x14ac:dyDescent="0.25">
      <c r="C47" s="57" t="s">
        <v>96</v>
      </c>
      <c r="D47" s="62">
        <f t="shared" ref="D47" si="10">SUM(D48:D50)</f>
        <v>133262.62</v>
      </c>
      <c r="E47" s="62">
        <f>E48+E49+E50</f>
        <v>4473.34</v>
      </c>
      <c r="F47" s="62">
        <f t="shared" si="9"/>
        <v>137735.96</v>
      </c>
    </row>
    <row r="48" spans="3:6" x14ac:dyDescent="0.25">
      <c r="C48" s="56" t="s">
        <v>82</v>
      </c>
      <c r="D48" s="73">
        <v>21162.62</v>
      </c>
      <c r="E48" s="73">
        <v>405</v>
      </c>
      <c r="F48" s="73">
        <f t="shared" si="9"/>
        <v>21567.62</v>
      </c>
    </row>
    <row r="49" spans="3:6" x14ac:dyDescent="0.25">
      <c r="C49" s="56" t="s">
        <v>92</v>
      </c>
      <c r="D49" s="73">
        <f>95100+17000</f>
        <v>112100</v>
      </c>
      <c r="E49" s="73">
        <v>4068.34</v>
      </c>
      <c r="F49" s="73">
        <f t="shared" si="9"/>
        <v>116168.34</v>
      </c>
    </row>
    <row r="50" spans="3:6" x14ac:dyDescent="0.25">
      <c r="C50" s="56" t="s">
        <v>83</v>
      </c>
      <c r="D50" s="73"/>
      <c r="E50" s="73">
        <v>0</v>
      </c>
      <c r="F50" s="73">
        <v>0</v>
      </c>
    </row>
    <row r="51" spans="3:6" x14ac:dyDescent="0.25">
      <c r="C51" s="65" t="s">
        <v>41</v>
      </c>
      <c r="D51" s="62">
        <f t="shared" ref="D51" si="11">SUM(D52:D55)</f>
        <v>2029187.95</v>
      </c>
      <c r="E51" s="62">
        <f>SUM(E52:E55)</f>
        <v>298841.77</v>
      </c>
      <c r="F51" s="62">
        <f t="shared" si="9"/>
        <v>2328029.7199999997</v>
      </c>
    </row>
    <row r="52" spans="3:6" x14ac:dyDescent="0.25">
      <c r="C52" s="66" t="s">
        <v>137</v>
      </c>
      <c r="D52" s="73"/>
      <c r="E52" s="73">
        <v>0</v>
      </c>
      <c r="F52" s="73">
        <f t="shared" si="9"/>
        <v>0</v>
      </c>
    </row>
    <row r="53" spans="3:6" x14ac:dyDescent="0.25">
      <c r="C53" s="66" t="s">
        <v>138</v>
      </c>
      <c r="D53" s="73">
        <v>0</v>
      </c>
      <c r="E53" s="73">
        <v>977</v>
      </c>
      <c r="F53" s="73">
        <f t="shared" si="9"/>
        <v>977</v>
      </c>
    </row>
    <row r="54" spans="3:6" x14ac:dyDescent="0.25">
      <c r="C54" s="10" t="s">
        <v>134</v>
      </c>
      <c r="D54" s="73">
        <v>2029187.95</v>
      </c>
      <c r="E54" s="73">
        <f>297856.27+8.5</f>
        <v>297864.77</v>
      </c>
      <c r="F54" s="73">
        <f t="shared" si="9"/>
        <v>2327052.7199999997</v>
      </c>
    </row>
    <row r="55" spans="3:6" x14ac:dyDescent="0.25">
      <c r="C55" s="10" t="s">
        <v>136</v>
      </c>
      <c r="D55" s="73">
        <v>0</v>
      </c>
      <c r="E55" s="73">
        <v>0</v>
      </c>
      <c r="F55" s="73">
        <v>0</v>
      </c>
    </row>
    <row r="56" spans="3:6" x14ac:dyDescent="0.25">
      <c r="C56" s="77" t="s">
        <v>89</v>
      </c>
      <c r="D56" s="62">
        <v>1000</v>
      </c>
      <c r="E56" s="62">
        <f>E57</f>
        <v>206.25</v>
      </c>
      <c r="F56" s="62">
        <f t="shared" si="9"/>
        <v>1206.25</v>
      </c>
    </row>
    <row r="57" spans="3:6" x14ac:dyDescent="0.25">
      <c r="C57" s="75" t="s">
        <v>93</v>
      </c>
      <c r="D57" s="73">
        <v>1000</v>
      </c>
      <c r="E57" s="73">
        <v>206.25</v>
      </c>
      <c r="F57" s="73">
        <f t="shared" si="9"/>
        <v>1206.25</v>
      </c>
    </row>
    <row r="58" spans="3:6" x14ac:dyDescent="0.25">
      <c r="C58" s="69" t="s">
        <v>97</v>
      </c>
      <c r="D58" s="62">
        <f t="shared" ref="D58" si="12">SUM(D59:D60)</f>
        <v>0</v>
      </c>
      <c r="E58" s="62">
        <v>0</v>
      </c>
      <c r="F58" s="62">
        <f t="shared" si="9"/>
        <v>0</v>
      </c>
    </row>
    <row r="59" spans="3:6" x14ac:dyDescent="0.25">
      <c r="C59" s="10" t="s">
        <v>94</v>
      </c>
      <c r="D59" s="73">
        <v>0</v>
      </c>
      <c r="E59" s="73">
        <v>0</v>
      </c>
      <c r="F59" s="73">
        <f t="shared" si="9"/>
        <v>0</v>
      </c>
    </row>
    <row r="60" spans="3:6" ht="25.5" x14ac:dyDescent="0.25">
      <c r="C60" s="56" t="s">
        <v>95</v>
      </c>
      <c r="D60" s="73">
        <v>0</v>
      </c>
      <c r="E60" s="73">
        <v>0</v>
      </c>
      <c r="F60" s="73">
        <v>0</v>
      </c>
    </row>
    <row r="62" spans="3:6" ht="17.25" customHeight="1" x14ac:dyDescent="0.25"/>
  </sheetData>
  <mergeCells count="4">
    <mergeCell ref="C2:F2"/>
    <mergeCell ref="C4:F4"/>
    <mergeCell ref="C6:F6"/>
    <mergeCell ref="C36:F36"/>
  </mergeCells>
  <pageMargins left="0.7" right="0.7" top="0.75" bottom="0.75" header="0.3" footer="0.3"/>
  <pageSetup paperSize="9" scale="9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  <pageSetUpPr fitToPage="1"/>
  </sheetPr>
  <dimension ref="B1:G15"/>
  <sheetViews>
    <sheetView topLeftCell="A7" workbookViewId="0">
      <selection activeCell="E9" sqref="E9"/>
    </sheetView>
  </sheetViews>
  <sheetFormatPr defaultRowHeight="15" x14ac:dyDescent="0.25"/>
  <cols>
    <col min="2" max="2" width="40.28515625" customWidth="1"/>
    <col min="3" max="4" width="25.28515625" customWidth="1"/>
    <col min="5" max="5" width="23.28515625" customWidth="1"/>
    <col min="6" max="7" width="25.28515625" customWidth="1"/>
  </cols>
  <sheetData>
    <row r="1" spans="2:7" ht="42" customHeight="1" x14ac:dyDescent="0.25">
      <c r="B1" s="125"/>
      <c r="C1" s="125"/>
      <c r="D1" s="125"/>
      <c r="E1" s="125"/>
      <c r="F1" s="125"/>
      <c r="G1" s="125"/>
    </row>
    <row r="2" spans="2:7" ht="18" customHeight="1" x14ac:dyDescent="0.25">
      <c r="B2" s="125" t="s">
        <v>19</v>
      </c>
      <c r="C2" s="125"/>
      <c r="D2" s="125"/>
      <c r="E2" s="125"/>
      <c r="F2" s="3"/>
      <c r="G2" s="3"/>
    </row>
    <row r="3" spans="2:7" ht="36" customHeight="1" x14ac:dyDescent="0.25">
      <c r="B3" s="125" t="s">
        <v>4</v>
      </c>
      <c r="C3" s="125"/>
      <c r="D3" s="125"/>
      <c r="E3" s="125"/>
      <c r="F3" s="4"/>
      <c r="G3" s="4"/>
    </row>
    <row r="4" spans="2:7" ht="18" customHeight="1" x14ac:dyDescent="0.25">
      <c r="B4" s="125"/>
      <c r="C4" s="126"/>
      <c r="D4" s="126"/>
      <c r="E4" s="126"/>
      <c r="F4" s="126"/>
      <c r="G4" s="126"/>
    </row>
    <row r="5" spans="2:7" ht="33" customHeight="1" x14ac:dyDescent="0.25">
      <c r="B5" s="125" t="s">
        <v>14</v>
      </c>
      <c r="C5" s="125"/>
      <c r="D5" s="125"/>
      <c r="E5" s="125"/>
      <c r="F5" s="4"/>
      <c r="G5" s="4"/>
    </row>
    <row r="6" spans="2:7" ht="15.75" x14ac:dyDescent="0.25">
      <c r="B6" s="125"/>
      <c r="C6" s="145"/>
      <c r="D6" s="145"/>
      <c r="E6" s="145"/>
      <c r="F6" s="145"/>
      <c r="G6" s="145"/>
    </row>
    <row r="7" spans="2:7" ht="18" x14ac:dyDescent="0.25">
      <c r="B7" s="3"/>
      <c r="C7" s="3"/>
      <c r="D7" s="3"/>
      <c r="E7" s="3"/>
      <c r="F7" s="4"/>
      <c r="G7" s="4"/>
    </row>
    <row r="8" spans="2:7" ht="25.5" x14ac:dyDescent="0.25">
      <c r="B8" s="18" t="s">
        <v>40</v>
      </c>
      <c r="C8" s="90" t="s">
        <v>131</v>
      </c>
      <c r="D8" s="90" t="s">
        <v>100</v>
      </c>
      <c r="E8" s="90" t="s">
        <v>132</v>
      </c>
    </row>
    <row r="9" spans="2:7" ht="23.25" customHeight="1" x14ac:dyDescent="0.25">
      <c r="B9" s="82" t="s">
        <v>15</v>
      </c>
      <c r="C9" s="70">
        <f t="shared" ref="C9:D9" si="0">C10+C12+C14</f>
        <v>2277824.0300000003</v>
      </c>
      <c r="D9" s="70">
        <f t="shared" si="0"/>
        <v>147590.26</v>
      </c>
      <c r="E9" s="70">
        <f>C9+D9</f>
        <v>2425414.29</v>
      </c>
    </row>
    <row r="10" spans="2:7" ht="15.75" customHeight="1" x14ac:dyDescent="0.25">
      <c r="B10" s="57" t="s">
        <v>84</v>
      </c>
      <c r="C10" s="62">
        <f t="shared" ref="C10:D10" si="1">SUM(C11)</f>
        <v>2274014.0300000003</v>
      </c>
      <c r="D10" s="62">
        <f t="shared" si="1"/>
        <v>147566.78</v>
      </c>
      <c r="E10" s="62">
        <f>C10+D10</f>
        <v>2421580.81</v>
      </c>
    </row>
    <row r="11" spans="2:7" x14ac:dyDescent="0.25">
      <c r="B11" s="56" t="s">
        <v>84</v>
      </c>
      <c r="C11" s="7">
        <f>2123925.79+150088.24</f>
        <v>2274014.0300000003</v>
      </c>
      <c r="D11" s="7">
        <f>144144.08+3414.2+8.5</f>
        <v>147566.78</v>
      </c>
      <c r="E11" s="7">
        <f>C11+D11</f>
        <v>2421580.81</v>
      </c>
    </row>
    <row r="12" spans="2:7" x14ac:dyDescent="0.25">
      <c r="B12" s="59" t="s">
        <v>85</v>
      </c>
      <c r="C12" s="62">
        <f t="shared" ref="C12" si="2">SUM(C13)</f>
        <v>0</v>
      </c>
      <c r="D12" s="62">
        <v>0</v>
      </c>
      <c r="E12" s="62">
        <v>0</v>
      </c>
    </row>
    <row r="13" spans="2:7" x14ac:dyDescent="0.25">
      <c r="B13" s="15" t="s">
        <v>85</v>
      </c>
      <c r="C13" s="7">
        <v>0</v>
      </c>
      <c r="D13" s="7">
        <v>0</v>
      </c>
      <c r="E13" s="7">
        <v>0</v>
      </c>
    </row>
    <row r="14" spans="2:7" ht="25.5" x14ac:dyDescent="0.25">
      <c r="B14" s="57" t="s">
        <v>86</v>
      </c>
      <c r="C14" s="62">
        <f t="shared" ref="C14" si="3">SUM(C15)</f>
        <v>3810</v>
      </c>
      <c r="D14" s="62">
        <f>D15</f>
        <v>23.48</v>
      </c>
      <c r="E14" s="62">
        <f>C14+D14</f>
        <v>3833.48</v>
      </c>
    </row>
    <row r="15" spans="2:7" x14ac:dyDescent="0.25">
      <c r="B15" s="14" t="s">
        <v>86</v>
      </c>
      <c r="C15" s="7">
        <f>810+3000</f>
        <v>3810</v>
      </c>
      <c r="D15" s="7">
        <v>23.48</v>
      </c>
      <c r="E15" s="8">
        <f>C15+D15</f>
        <v>3833.48</v>
      </c>
    </row>
  </sheetData>
  <mergeCells count="6">
    <mergeCell ref="B1:G1"/>
    <mergeCell ref="B4:G4"/>
    <mergeCell ref="B6:G6"/>
    <mergeCell ref="B3:E3"/>
    <mergeCell ref="B2:E2"/>
    <mergeCell ref="B5:E5"/>
  </mergeCells>
  <pageMargins left="0.7" right="0.7" top="0.75" bottom="0.75" header="0.3" footer="0.3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  <pageSetUpPr fitToPage="1"/>
  </sheetPr>
  <dimension ref="A1:H14"/>
  <sheetViews>
    <sheetView workbookViewId="0">
      <selection activeCell="D20" sqref="D20"/>
    </sheetView>
  </sheetViews>
  <sheetFormatPr defaultRowHeight="15" x14ac:dyDescent="0.25"/>
  <cols>
    <col min="1" max="1" width="7.42578125" bestFit="1" customWidth="1"/>
    <col min="2" max="2" width="8.42578125" bestFit="1" customWidth="1"/>
    <col min="3" max="8" width="25.28515625" customWidth="1"/>
  </cols>
  <sheetData>
    <row r="1" spans="1:8" ht="42" customHeight="1" x14ac:dyDescent="0.25">
      <c r="A1" s="125"/>
      <c r="B1" s="125"/>
      <c r="C1" s="125"/>
      <c r="D1" s="125"/>
      <c r="E1" s="125"/>
      <c r="F1" s="125"/>
      <c r="G1" s="125"/>
      <c r="H1" s="125"/>
    </row>
    <row r="2" spans="1:8" ht="18" customHeight="1" x14ac:dyDescent="0.25">
      <c r="A2" s="3"/>
      <c r="B2" s="3"/>
      <c r="C2" s="3"/>
      <c r="D2" s="92" t="s">
        <v>19</v>
      </c>
      <c r="E2" s="3"/>
      <c r="F2" s="3"/>
      <c r="G2" s="3"/>
      <c r="H2" s="3"/>
    </row>
    <row r="3" spans="1:8" ht="15.75" customHeight="1" x14ac:dyDescent="0.25">
      <c r="A3" s="125"/>
      <c r="B3" s="125"/>
      <c r="C3" s="125"/>
      <c r="D3" s="125"/>
      <c r="E3" s="125"/>
      <c r="F3" s="125"/>
      <c r="G3" s="125"/>
      <c r="H3" s="125"/>
    </row>
    <row r="4" spans="1:8" ht="43.5" customHeight="1" x14ac:dyDescent="0.25">
      <c r="A4" s="3"/>
      <c r="B4" s="3"/>
      <c r="C4" s="125" t="s">
        <v>47</v>
      </c>
      <c r="D4" s="125"/>
      <c r="E4" s="125"/>
      <c r="F4" s="125"/>
      <c r="G4" s="4"/>
      <c r="H4" s="4"/>
    </row>
    <row r="5" spans="1:8" ht="18" customHeight="1" x14ac:dyDescent="0.25">
      <c r="A5" s="3"/>
      <c r="B5" s="3"/>
      <c r="C5" s="3"/>
      <c r="D5" s="3"/>
      <c r="E5" s="3"/>
      <c r="F5" s="3"/>
      <c r="G5" s="4"/>
      <c r="H5" s="4"/>
    </row>
    <row r="6" spans="1:8" ht="25.5" x14ac:dyDescent="0.25">
      <c r="A6" s="18" t="s">
        <v>5</v>
      </c>
      <c r="B6" s="17" t="s">
        <v>6</v>
      </c>
      <c r="C6" s="17" t="s">
        <v>28</v>
      </c>
      <c r="D6" s="90" t="s">
        <v>131</v>
      </c>
      <c r="E6" s="90" t="s">
        <v>100</v>
      </c>
      <c r="F6" s="90" t="s">
        <v>132</v>
      </c>
    </row>
    <row r="7" spans="1:8" x14ac:dyDescent="0.25">
      <c r="A7" s="34"/>
      <c r="B7" s="35"/>
      <c r="C7" s="33" t="s">
        <v>49</v>
      </c>
      <c r="D7" s="34"/>
      <c r="E7" s="34"/>
      <c r="F7" s="34"/>
    </row>
    <row r="8" spans="1:8" ht="25.5" x14ac:dyDescent="0.25">
      <c r="A8" s="9">
        <v>8</v>
      </c>
      <c r="B8" s="9"/>
      <c r="C8" s="9" t="s">
        <v>16</v>
      </c>
      <c r="D8" s="7"/>
      <c r="E8" s="7"/>
      <c r="F8" s="7"/>
    </row>
    <row r="9" spans="1:8" x14ac:dyDescent="0.25">
      <c r="A9" s="9"/>
      <c r="B9" s="14">
        <v>84</v>
      </c>
      <c r="C9" s="14" t="s">
        <v>21</v>
      </c>
      <c r="D9" s="7"/>
      <c r="E9" s="7"/>
      <c r="F9" s="7"/>
    </row>
    <row r="10" spans="1:8" x14ac:dyDescent="0.25">
      <c r="A10" s="9"/>
      <c r="B10" s="14"/>
      <c r="C10" s="36"/>
      <c r="D10" s="7"/>
      <c r="E10" s="7"/>
      <c r="F10" s="7"/>
    </row>
    <row r="11" spans="1:8" x14ac:dyDescent="0.25">
      <c r="A11" s="9"/>
      <c r="B11" s="14"/>
      <c r="C11" s="33" t="s">
        <v>52</v>
      </c>
      <c r="D11" s="7"/>
      <c r="E11" s="7"/>
      <c r="F11" s="7"/>
    </row>
    <row r="12" spans="1:8" ht="25.5" x14ac:dyDescent="0.25">
      <c r="A12" s="12">
        <v>5</v>
      </c>
      <c r="B12" s="13"/>
      <c r="C12" s="23" t="s">
        <v>17</v>
      </c>
      <c r="D12" s="7"/>
      <c r="E12" s="7"/>
      <c r="F12" s="7"/>
    </row>
    <row r="13" spans="1:8" ht="25.5" x14ac:dyDescent="0.25">
      <c r="A13" s="14"/>
      <c r="B13" s="14">
        <v>54</v>
      </c>
      <c r="C13" s="24" t="s">
        <v>22</v>
      </c>
      <c r="D13" s="7"/>
      <c r="E13" s="7"/>
      <c r="F13" s="8"/>
    </row>
    <row r="14" spans="1:8" ht="25.5" x14ac:dyDescent="0.25"/>
  </sheetData>
  <mergeCells count="3">
    <mergeCell ref="A1:H1"/>
    <mergeCell ref="A3:H3"/>
    <mergeCell ref="C4:F4"/>
  </mergeCells>
  <pageMargins left="0.7" right="0.7" top="0.75" bottom="0.75" header="0.3" footer="0.3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  <pageSetUpPr fitToPage="1"/>
  </sheetPr>
  <dimension ref="B1:H15"/>
  <sheetViews>
    <sheetView workbookViewId="0">
      <selection activeCell="C6" sqref="C6:E6"/>
    </sheetView>
  </sheetViews>
  <sheetFormatPr defaultRowHeight="15" x14ac:dyDescent="0.25"/>
  <cols>
    <col min="2" max="7" width="25.28515625" customWidth="1"/>
  </cols>
  <sheetData>
    <row r="1" spans="2:8" ht="42" customHeight="1" x14ac:dyDescent="0.25">
      <c r="B1" s="125"/>
      <c r="C1" s="125"/>
      <c r="D1" s="125"/>
      <c r="E1" s="125"/>
      <c r="F1" s="125"/>
      <c r="G1" s="125"/>
    </row>
    <row r="2" spans="2:8" ht="18" customHeight="1" x14ac:dyDescent="0.25">
      <c r="B2" s="125" t="s">
        <v>19</v>
      </c>
      <c r="C2" s="125"/>
      <c r="D2" s="125"/>
      <c r="E2" s="125"/>
      <c r="F2" s="22"/>
      <c r="G2" s="22"/>
    </row>
    <row r="3" spans="2:8" ht="15.75" customHeight="1" x14ac:dyDescent="0.25">
      <c r="B3" s="125"/>
      <c r="C3" s="125"/>
      <c r="D3" s="125"/>
      <c r="E3" s="125"/>
      <c r="F3" s="125"/>
      <c r="G3" s="125"/>
    </row>
    <row r="4" spans="2:8" ht="15.75" customHeight="1" x14ac:dyDescent="0.25">
      <c r="B4" s="125" t="s">
        <v>48</v>
      </c>
      <c r="C4" s="125"/>
      <c r="D4" s="125"/>
      <c r="E4" s="125"/>
      <c r="F4" s="94"/>
      <c r="G4" s="94"/>
    </row>
    <row r="5" spans="2:8" ht="42.75" customHeight="1" x14ac:dyDescent="0.25">
      <c r="B5" s="22"/>
      <c r="C5" s="22"/>
      <c r="D5" s="22"/>
      <c r="E5" s="22"/>
      <c r="F5" s="4"/>
      <c r="G5" s="4"/>
      <c r="H5" s="94"/>
    </row>
    <row r="6" spans="2:8" ht="25.5" x14ac:dyDescent="0.25">
      <c r="B6" s="18" t="s">
        <v>40</v>
      </c>
      <c r="C6" s="90" t="s">
        <v>131</v>
      </c>
      <c r="D6" s="90" t="s">
        <v>100</v>
      </c>
      <c r="E6" s="90" t="s">
        <v>132</v>
      </c>
    </row>
    <row r="7" spans="2:8" x14ac:dyDescent="0.25">
      <c r="B7" s="9" t="s">
        <v>49</v>
      </c>
      <c r="C7" s="7"/>
      <c r="D7" s="7"/>
      <c r="E7" s="7"/>
    </row>
    <row r="8" spans="2:8" ht="25.5" x14ac:dyDescent="0.25">
      <c r="B8" s="9" t="s">
        <v>50</v>
      </c>
      <c r="C8" s="7"/>
      <c r="D8" s="7"/>
      <c r="E8" s="7"/>
    </row>
    <row r="9" spans="2:8" ht="25.5" x14ac:dyDescent="0.25">
      <c r="B9" s="16" t="s">
        <v>51</v>
      </c>
      <c r="C9" s="7"/>
      <c r="D9" s="7"/>
      <c r="E9" s="7"/>
    </row>
    <row r="10" spans="2:8" x14ac:dyDescent="0.25">
      <c r="B10" s="16"/>
      <c r="C10" s="7"/>
      <c r="D10" s="7"/>
      <c r="E10" s="7"/>
    </row>
    <row r="11" spans="2:8" x14ac:dyDescent="0.25">
      <c r="B11" s="9" t="s">
        <v>52</v>
      </c>
      <c r="C11" s="7"/>
      <c r="D11" s="7"/>
      <c r="E11" s="7"/>
    </row>
    <row r="12" spans="2:8" x14ac:dyDescent="0.25">
      <c r="B12" s="23" t="s">
        <v>43</v>
      </c>
      <c r="C12" s="7"/>
      <c r="D12" s="7"/>
      <c r="E12" s="7"/>
    </row>
    <row r="13" spans="2:8" x14ac:dyDescent="0.25">
      <c r="B13" s="11" t="s">
        <v>44</v>
      </c>
      <c r="C13" s="7"/>
      <c r="D13" s="7"/>
      <c r="E13" s="8"/>
    </row>
    <row r="14" spans="2:8" x14ac:dyDescent="0.25">
      <c r="B14" s="23" t="s">
        <v>45</v>
      </c>
      <c r="C14" s="7"/>
      <c r="D14" s="7"/>
      <c r="E14" s="8"/>
    </row>
    <row r="15" spans="2:8" x14ac:dyDescent="0.25">
      <c r="B15" s="11" t="s">
        <v>46</v>
      </c>
      <c r="C15" s="7"/>
      <c r="D15" s="7"/>
      <c r="E15" s="8"/>
    </row>
  </sheetData>
  <mergeCells count="4">
    <mergeCell ref="B1:G1"/>
    <mergeCell ref="B3:G3"/>
    <mergeCell ref="B4:E4"/>
    <mergeCell ref="B2:E2"/>
  </mergeCells>
  <pageMargins left="0.7" right="0.7" top="0.75" bottom="0.75" header="0.3" footer="0.3"/>
  <pageSetup paperSize="9" scale="8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3FC5A-706D-460E-95BF-DF1DDE2D6B72}">
  <dimension ref="B2:S113"/>
  <sheetViews>
    <sheetView tabSelected="1" topLeftCell="A79" workbookViewId="0">
      <selection activeCell="E128" sqref="E128"/>
    </sheetView>
  </sheetViews>
  <sheetFormatPr defaultRowHeight="15" x14ac:dyDescent="0.25"/>
  <cols>
    <col min="2" max="2" width="61.5703125" customWidth="1"/>
    <col min="3" max="6" width="25.7109375" customWidth="1"/>
  </cols>
  <sheetData>
    <row r="2" spans="2:19" ht="15.75" x14ac:dyDescent="0.25">
      <c r="B2" s="97" t="s">
        <v>130</v>
      </c>
      <c r="C2" s="97"/>
      <c r="D2" s="97"/>
      <c r="E2" s="97"/>
      <c r="F2" s="97"/>
      <c r="G2" s="97"/>
    </row>
    <row r="3" spans="2:19" ht="15.75" x14ac:dyDescent="0.25"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</row>
    <row r="4" spans="2:19" ht="15.75" x14ac:dyDescent="0.25">
      <c r="B4" s="146" t="s">
        <v>141</v>
      </c>
      <c r="C4" s="146"/>
      <c r="D4" s="146"/>
      <c r="E4" s="146"/>
      <c r="F4" s="146"/>
    </row>
    <row r="5" spans="2:19" ht="15.75" x14ac:dyDescent="0.25">
      <c r="C5" s="146"/>
      <c r="D5" s="146"/>
      <c r="E5" s="146"/>
      <c r="F5" s="146"/>
      <c r="G5" s="146"/>
      <c r="H5" s="146"/>
      <c r="I5" s="146"/>
      <c r="J5" s="146"/>
      <c r="K5" s="146"/>
      <c r="L5" s="146"/>
      <c r="M5" s="146"/>
      <c r="N5" s="146"/>
      <c r="O5" s="146"/>
      <c r="P5" s="146"/>
      <c r="Q5" s="146"/>
      <c r="R5" s="146"/>
      <c r="S5" s="146"/>
    </row>
    <row r="6" spans="2:19" ht="15.75" x14ac:dyDescent="0.25">
      <c r="B6" s="146" t="s">
        <v>18</v>
      </c>
      <c r="C6" s="146"/>
      <c r="D6" s="146"/>
      <c r="E6" s="146"/>
      <c r="F6" s="146"/>
    </row>
    <row r="9" spans="2:19" ht="15.75" thickBot="1" x14ac:dyDescent="0.3"/>
    <row r="10" spans="2:19" ht="33.75" customHeight="1" thickBot="1" x14ac:dyDescent="0.3">
      <c r="B10" s="99" t="s">
        <v>101</v>
      </c>
      <c r="C10" s="100" t="s">
        <v>142</v>
      </c>
      <c r="D10" s="100" t="s">
        <v>102</v>
      </c>
      <c r="E10" s="100" t="s">
        <v>139</v>
      </c>
      <c r="F10" s="101" t="s">
        <v>103</v>
      </c>
    </row>
    <row r="11" spans="2:19" ht="24.95" customHeight="1" x14ac:dyDescent="0.25">
      <c r="B11" s="102" t="s">
        <v>104</v>
      </c>
      <c r="C11" s="103">
        <v>2277824.0299999998</v>
      </c>
      <c r="D11" s="103">
        <v>147590.26</v>
      </c>
      <c r="E11" s="103">
        <v>2425414.29</v>
      </c>
      <c r="F11" s="104">
        <v>106.48</v>
      </c>
    </row>
    <row r="12" spans="2:19" ht="33.75" customHeight="1" x14ac:dyDescent="0.25">
      <c r="B12" s="105" t="s">
        <v>105</v>
      </c>
      <c r="C12" s="106">
        <v>3810</v>
      </c>
      <c r="D12" s="107">
        <v>23.48</v>
      </c>
      <c r="E12" s="106">
        <v>3833.48</v>
      </c>
      <c r="F12" s="108">
        <v>100.62</v>
      </c>
    </row>
    <row r="13" spans="2:19" ht="24.95" customHeight="1" x14ac:dyDescent="0.25">
      <c r="B13" s="117" t="s">
        <v>106</v>
      </c>
      <c r="C13" s="118">
        <v>3810</v>
      </c>
      <c r="D13" s="119">
        <v>23.48</v>
      </c>
      <c r="E13" s="118">
        <v>3833.48</v>
      </c>
      <c r="F13" s="120">
        <v>100.62</v>
      </c>
    </row>
    <row r="14" spans="2:19" ht="24.95" customHeight="1" x14ac:dyDescent="0.25">
      <c r="B14" s="109" t="s">
        <v>107</v>
      </c>
      <c r="C14" s="103">
        <v>3000</v>
      </c>
      <c r="D14" s="110">
        <v>23.48</v>
      </c>
      <c r="E14" s="103">
        <v>3023.48</v>
      </c>
      <c r="F14" s="104">
        <v>100.78</v>
      </c>
    </row>
    <row r="15" spans="2:19" ht="24.95" customHeight="1" x14ac:dyDescent="0.25">
      <c r="B15" s="111" t="s">
        <v>128</v>
      </c>
      <c r="C15" s="103">
        <v>3000</v>
      </c>
      <c r="D15" s="110">
        <v>23.48</v>
      </c>
      <c r="E15" s="103">
        <v>3023.48</v>
      </c>
      <c r="F15" s="104">
        <v>100.78</v>
      </c>
    </row>
    <row r="16" spans="2:19" ht="24.95" customHeight="1" x14ac:dyDescent="0.25">
      <c r="B16" s="111" t="s">
        <v>108</v>
      </c>
      <c r="C16" s="103">
        <v>3000</v>
      </c>
      <c r="D16" s="110">
        <v>23.48</v>
      </c>
      <c r="E16" s="103">
        <v>3023.48</v>
      </c>
      <c r="F16" s="104">
        <v>100.78</v>
      </c>
    </row>
    <row r="17" spans="2:6" ht="24.95" customHeight="1" x14ac:dyDescent="0.25">
      <c r="B17" s="109" t="s">
        <v>109</v>
      </c>
      <c r="C17" s="110">
        <v>810</v>
      </c>
      <c r="D17" s="112"/>
      <c r="E17" s="110">
        <v>810</v>
      </c>
      <c r="F17" s="104">
        <v>100</v>
      </c>
    </row>
    <row r="18" spans="2:6" ht="24.95" customHeight="1" x14ac:dyDescent="0.25">
      <c r="B18" s="111" t="s">
        <v>128</v>
      </c>
      <c r="C18" s="110">
        <v>810</v>
      </c>
      <c r="D18" s="112"/>
      <c r="E18" s="110">
        <v>810</v>
      </c>
      <c r="F18" s="104">
        <v>100</v>
      </c>
    </row>
    <row r="19" spans="2:6" ht="24.95" customHeight="1" x14ac:dyDescent="0.25">
      <c r="B19" s="111" t="s">
        <v>108</v>
      </c>
      <c r="C19" s="110">
        <v>810</v>
      </c>
      <c r="D19" s="112"/>
      <c r="E19" s="110">
        <v>810</v>
      </c>
      <c r="F19" s="104">
        <v>100</v>
      </c>
    </row>
    <row r="20" spans="2:6" ht="30.75" customHeight="1" x14ac:dyDescent="0.25">
      <c r="B20" s="105" t="s">
        <v>110</v>
      </c>
      <c r="C20" s="106">
        <v>2196935.5699999998</v>
      </c>
      <c r="D20" s="106">
        <v>129222.27</v>
      </c>
      <c r="E20" s="106">
        <v>2326157.84</v>
      </c>
      <c r="F20" s="108">
        <v>105.88</v>
      </c>
    </row>
    <row r="21" spans="2:6" ht="24.95" customHeight="1" x14ac:dyDescent="0.25">
      <c r="B21" s="117" t="s">
        <v>111</v>
      </c>
      <c r="C21" s="118">
        <v>2196935.5699999998</v>
      </c>
      <c r="D21" s="118">
        <v>129222.27</v>
      </c>
      <c r="E21" s="118">
        <v>2326157.84</v>
      </c>
      <c r="F21" s="120">
        <v>105.88</v>
      </c>
    </row>
    <row r="22" spans="2:6" ht="24.95" customHeight="1" x14ac:dyDescent="0.25">
      <c r="B22" s="109" t="s">
        <v>112</v>
      </c>
      <c r="C22" s="103">
        <v>29095</v>
      </c>
      <c r="D22" s="110">
        <v>-573.74</v>
      </c>
      <c r="E22" s="103">
        <v>28521.26</v>
      </c>
      <c r="F22" s="104">
        <v>98.03</v>
      </c>
    </row>
    <row r="23" spans="2:6" ht="24.95" customHeight="1" x14ac:dyDescent="0.25">
      <c r="B23" s="111" t="s">
        <v>128</v>
      </c>
      <c r="C23" s="103">
        <v>29095</v>
      </c>
      <c r="D23" s="110">
        <v>-573.74</v>
      </c>
      <c r="E23" s="103">
        <v>28521.26</v>
      </c>
      <c r="F23" s="104">
        <v>98.03</v>
      </c>
    </row>
    <row r="24" spans="2:6" ht="24.95" customHeight="1" x14ac:dyDescent="0.25">
      <c r="B24" s="111" t="s">
        <v>108</v>
      </c>
      <c r="C24" s="103">
        <v>29095</v>
      </c>
      <c r="D24" s="110">
        <v>-605</v>
      </c>
      <c r="E24" s="103">
        <v>28490</v>
      </c>
      <c r="F24" s="104">
        <v>97.92</v>
      </c>
    </row>
    <row r="25" spans="2:6" ht="24.95" customHeight="1" x14ac:dyDescent="0.25">
      <c r="B25" s="111" t="s">
        <v>114</v>
      </c>
      <c r="C25" s="112"/>
      <c r="D25" s="110">
        <v>31.26</v>
      </c>
      <c r="E25" s="110">
        <v>31.26</v>
      </c>
      <c r="F25" s="113"/>
    </row>
    <row r="26" spans="2:6" ht="33.75" customHeight="1" x14ac:dyDescent="0.25">
      <c r="B26" s="109" t="s">
        <v>113</v>
      </c>
      <c r="C26" s="103">
        <v>10000</v>
      </c>
      <c r="D26" s="103">
        <v>-2304.66</v>
      </c>
      <c r="E26" s="103">
        <v>7695.34</v>
      </c>
      <c r="F26" s="104">
        <v>76.95</v>
      </c>
    </row>
    <row r="27" spans="2:6" ht="24.95" customHeight="1" x14ac:dyDescent="0.25">
      <c r="B27" s="111" t="s">
        <v>128</v>
      </c>
      <c r="C27" s="103">
        <v>10000</v>
      </c>
      <c r="D27" s="103">
        <v>-2304.66</v>
      </c>
      <c r="E27" s="103">
        <v>7695.34</v>
      </c>
      <c r="F27" s="104">
        <v>76.95</v>
      </c>
    </row>
    <row r="28" spans="2:6" ht="24.95" customHeight="1" x14ac:dyDescent="0.25">
      <c r="B28" s="111" t="s">
        <v>108</v>
      </c>
      <c r="C28" s="103">
        <v>10000</v>
      </c>
      <c r="D28" s="103">
        <v>-2330.38</v>
      </c>
      <c r="E28" s="103">
        <v>7669.62</v>
      </c>
      <c r="F28" s="104">
        <v>76.7</v>
      </c>
    </row>
    <row r="29" spans="2:6" ht="24.95" customHeight="1" x14ac:dyDescent="0.25">
      <c r="B29" s="111" t="s">
        <v>114</v>
      </c>
      <c r="C29" s="112"/>
      <c r="D29" s="110">
        <v>25.72</v>
      </c>
      <c r="E29" s="110">
        <v>25.72</v>
      </c>
      <c r="F29" s="113"/>
    </row>
    <row r="30" spans="2:6" ht="24.95" customHeight="1" x14ac:dyDescent="0.25">
      <c r="B30" s="109" t="s">
        <v>109</v>
      </c>
      <c r="C30" s="103">
        <v>18652.62</v>
      </c>
      <c r="D30" s="110">
        <v>405</v>
      </c>
      <c r="E30" s="103">
        <v>19057.62</v>
      </c>
      <c r="F30" s="104">
        <v>102.17</v>
      </c>
    </row>
    <row r="31" spans="2:6" ht="24.95" customHeight="1" x14ac:dyDescent="0.25">
      <c r="B31" s="111" t="s">
        <v>128</v>
      </c>
      <c r="C31" s="103">
        <v>18652.62</v>
      </c>
      <c r="D31" s="110">
        <v>405</v>
      </c>
      <c r="E31" s="103">
        <v>19057.62</v>
      </c>
      <c r="F31" s="104">
        <v>102.17</v>
      </c>
    </row>
    <row r="32" spans="2:6" ht="24.95" customHeight="1" x14ac:dyDescent="0.25">
      <c r="B32" s="111" t="s">
        <v>108</v>
      </c>
      <c r="C32" s="103">
        <v>18652.62</v>
      </c>
      <c r="D32" s="110">
        <v>405</v>
      </c>
      <c r="E32" s="103">
        <v>19057.62</v>
      </c>
      <c r="F32" s="104">
        <v>102.17</v>
      </c>
    </row>
    <row r="33" spans="2:6" ht="24.95" customHeight="1" x14ac:dyDescent="0.25">
      <c r="B33" s="109" t="s">
        <v>115</v>
      </c>
      <c r="C33" s="103">
        <v>112100</v>
      </c>
      <c r="D33" s="112"/>
      <c r="E33" s="103">
        <v>112100</v>
      </c>
      <c r="F33" s="104">
        <v>100</v>
      </c>
    </row>
    <row r="34" spans="2:6" ht="24.95" customHeight="1" x14ac:dyDescent="0.25">
      <c r="B34" s="111" t="s">
        <v>128</v>
      </c>
      <c r="C34" s="103">
        <v>112100</v>
      </c>
      <c r="D34" s="112"/>
      <c r="E34" s="103">
        <v>112100</v>
      </c>
      <c r="F34" s="104">
        <v>100</v>
      </c>
    </row>
    <row r="35" spans="2:6" ht="24.95" customHeight="1" x14ac:dyDescent="0.25">
      <c r="B35" s="111" t="s">
        <v>108</v>
      </c>
      <c r="C35" s="103">
        <v>111750</v>
      </c>
      <c r="D35" s="110">
        <v>350</v>
      </c>
      <c r="E35" s="103">
        <v>112100</v>
      </c>
      <c r="F35" s="104">
        <v>100.31</v>
      </c>
    </row>
    <row r="36" spans="2:6" ht="24.95" customHeight="1" x14ac:dyDescent="0.25">
      <c r="B36" s="111" t="s">
        <v>114</v>
      </c>
      <c r="C36" s="110">
        <v>350</v>
      </c>
      <c r="D36" s="110">
        <v>-350</v>
      </c>
      <c r="E36" s="112"/>
      <c r="F36" s="113"/>
    </row>
    <row r="37" spans="2:6" ht="30" customHeight="1" x14ac:dyDescent="0.25">
      <c r="B37" s="109" t="s">
        <v>116</v>
      </c>
      <c r="C37" s="112"/>
      <c r="D37" s="110">
        <v>862.03</v>
      </c>
      <c r="E37" s="110">
        <v>862.03</v>
      </c>
      <c r="F37" s="113"/>
    </row>
    <row r="38" spans="2:6" ht="24.95" customHeight="1" x14ac:dyDescent="0.25">
      <c r="B38" s="111" t="s">
        <v>128</v>
      </c>
      <c r="C38" s="112"/>
      <c r="D38" s="110">
        <v>862.03</v>
      </c>
      <c r="E38" s="110">
        <v>862.03</v>
      </c>
      <c r="F38" s="113"/>
    </row>
    <row r="39" spans="2:6" ht="24.95" customHeight="1" x14ac:dyDescent="0.25">
      <c r="B39" s="111" t="s">
        <v>108</v>
      </c>
      <c r="C39" s="112"/>
      <c r="D39" s="110">
        <v>862.03</v>
      </c>
      <c r="E39" s="110">
        <v>862.03</v>
      </c>
      <c r="F39" s="113"/>
    </row>
    <row r="40" spans="2:6" ht="24.95" customHeight="1" x14ac:dyDescent="0.25">
      <c r="B40" s="111" t="s">
        <v>128</v>
      </c>
      <c r="C40" s="103">
        <v>2026587.95</v>
      </c>
      <c r="D40" s="103">
        <v>129824.06</v>
      </c>
      <c r="E40" s="103">
        <v>2156412.0099999998</v>
      </c>
      <c r="F40" s="104">
        <v>106.41</v>
      </c>
    </row>
    <row r="41" spans="2:6" ht="24.95" customHeight="1" x14ac:dyDescent="0.25">
      <c r="B41" s="111" t="s">
        <v>117</v>
      </c>
      <c r="C41" s="103">
        <v>2014741.95</v>
      </c>
      <c r="D41" s="103">
        <v>128920.06</v>
      </c>
      <c r="E41" s="103">
        <v>2143662.0099999998</v>
      </c>
      <c r="F41" s="104">
        <v>106.4</v>
      </c>
    </row>
    <row r="42" spans="2:6" ht="24.95" customHeight="1" x14ac:dyDescent="0.25">
      <c r="B42" s="111" t="s">
        <v>108</v>
      </c>
      <c r="C42" s="103">
        <v>11846</v>
      </c>
      <c r="D42" s="110">
        <v>754</v>
      </c>
      <c r="E42" s="103">
        <v>12600</v>
      </c>
      <c r="F42" s="104">
        <v>106.37</v>
      </c>
    </row>
    <row r="43" spans="2:6" ht="35.25" customHeight="1" x14ac:dyDescent="0.25">
      <c r="B43" s="111" t="s">
        <v>140</v>
      </c>
      <c r="C43" s="112"/>
      <c r="D43" s="110">
        <v>150</v>
      </c>
      <c r="E43" s="110">
        <v>150</v>
      </c>
      <c r="F43" s="113"/>
    </row>
    <row r="44" spans="2:6" ht="35.25" customHeight="1" x14ac:dyDescent="0.25">
      <c r="B44" s="111" t="s">
        <v>144</v>
      </c>
      <c r="C44" s="110"/>
      <c r="D44" s="103">
        <v>1009.58</v>
      </c>
      <c r="E44" s="103">
        <v>1009.58</v>
      </c>
      <c r="F44" s="104"/>
    </row>
    <row r="45" spans="2:6" ht="31.5" customHeight="1" x14ac:dyDescent="0.25">
      <c r="B45" s="111" t="s">
        <v>128</v>
      </c>
      <c r="C45" s="112"/>
      <c r="D45" s="121">
        <v>1009.58</v>
      </c>
      <c r="E45" s="121">
        <v>1009.58</v>
      </c>
      <c r="F45" s="113"/>
    </row>
    <row r="46" spans="2:6" ht="24.95" customHeight="1" x14ac:dyDescent="0.25">
      <c r="B46" s="111" t="s">
        <v>108</v>
      </c>
      <c r="C46" s="112"/>
      <c r="D46" s="121">
        <v>1009.58</v>
      </c>
      <c r="E46" s="121">
        <v>1009.58</v>
      </c>
      <c r="F46" s="113"/>
    </row>
    <row r="47" spans="2:6" ht="24.95" customHeight="1" x14ac:dyDescent="0.25">
      <c r="B47" s="109" t="s">
        <v>118</v>
      </c>
      <c r="C47" s="110">
        <v>500</v>
      </c>
      <c r="D47" s="112"/>
      <c r="E47" s="110">
        <v>500</v>
      </c>
      <c r="F47" s="104">
        <v>100</v>
      </c>
    </row>
    <row r="48" spans="2:6" ht="24.95" customHeight="1" x14ac:dyDescent="0.25">
      <c r="B48" s="111" t="s">
        <v>128</v>
      </c>
      <c r="C48" s="110">
        <v>500</v>
      </c>
      <c r="D48" s="112"/>
      <c r="E48" s="110">
        <v>500</v>
      </c>
      <c r="F48" s="104">
        <v>100</v>
      </c>
    </row>
    <row r="49" spans="2:6" ht="24.95" customHeight="1" x14ac:dyDescent="0.25">
      <c r="B49" s="111" t="s">
        <v>108</v>
      </c>
      <c r="C49" s="110">
        <v>500</v>
      </c>
      <c r="D49" s="112"/>
      <c r="E49" s="110">
        <v>500</v>
      </c>
      <c r="F49" s="104">
        <v>100</v>
      </c>
    </row>
    <row r="50" spans="2:6" ht="24.95" customHeight="1" x14ac:dyDescent="0.25">
      <c r="B50" s="105" t="s">
        <v>119</v>
      </c>
      <c r="C50" s="106">
        <v>64278.46</v>
      </c>
      <c r="D50" s="106">
        <v>4998.57</v>
      </c>
      <c r="E50" s="106">
        <v>69277.03</v>
      </c>
      <c r="F50" s="108">
        <v>107.78</v>
      </c>
    </row>
    <row r="51" spans="2:6" ht="24.95" customHeight="1" x14ac:dyDescent="0.25">
      <c r="B51" s="117" t="s">
        <v>120</v>
      </c>
      <c r="C51" s="118">
        <v>6200</v>
      </c>
      <c r="D51" s="118">
        <v>3465.06</v>
      </c>
      <c r="E51" s="118">
        <v>9665.06</v>
      </c>
      <c r="F51" s="120">
        <v>155.88999999999999</v>
      </c>
    </row>
    <row r="52" spans="2:6" ht="24.95" customHeight="1" x14ac:dyDescent="0.25">
      <c r="B52" s="109" t="s">
        <v>107</v>
      </c>
      <c r="C52" s="103">
        <v>4700</v>
      </c>
      <c r="D52" s="110">
        <v>-100</v>
      </c>
      <c r="E52" s="103">
        <v>4600</v>
      </c>
      <c r="F52" s="104">
        <v>97.87</v>
      </c>
    </row>
    <row r="53" spans="2:6" ht="24.95" customHeight="1" x14ac:dyDescent="0.25">
      <c r="B53" s="111" t="s">
        <v>128</v>
      </c>
      <c r="C53" s="103">
        <v>4700</v>
      </c>
      <c r="D53" s="110">
        <v>-100</v>
      </c>
      <c r="E53" s="103">
        <v>4600</v>
      </c>
      <c r="F53" s="104">
        <v>97.87</v>
      </c>
    </row>
    <row r="54" spans="2:6" ht="24.95" customHeight="1" x14ac:dyDescent="0.25">
      <c r="B54" s="111" t="s">
        <v>108</v>
      </c>
      <c r="C54" s="103">
        <v>4700</v>
      </c>
      <c r="D54" s="110">
        <v>-100</v>
      </c>
      <c r="E54" s="103">
        <v>4600</v>
      </c>
      <c r="F54" s="104">
        <v>97.87</v>
      </c>
    </row>
    <row r="55" spans="2:6" ht="24.95" customHeight="1" x14ac:dyDescent="0.25">
      <c r="B55" s="109" t="s">
        <v>112</v>
      </c>
      <c r="C55" s="103">
        <v>1500</v>
      </c>
      <c r="D55" s="103">
        <v>-1500</v>
      </c>
      <c r="E55" s="112"/>
      <c r="F55" s="113"/>
    </row>
    <row r="56" spans="2:6" ht="24.95" customHeight="1" x14ac:dyDescent="0.25">
      <c r="B56" s="111" t="s">
        <v>128</v>
      </c>
      <c r="C56" s="103">
        <v>1500</v>
      </c>
      <c r="D56" s="103">
        <v>-1500</v>
      </c>
      <c r="E56" s="112"/>
      <c r="F56" s="113"/>
    </row>
    <row r="57" spans="2:6" ht="24.95" customHeight="1" x14ac:dyDescent="0.25">
      <c r="B57" s="111" t="s">
        <v>108</v>
      </c>
      <c r="C57" s="103">
        <v>1500</v>
      </c>
      <c r="D57" s="103">
        <v>-1500</v>
      </c>
      <c r="E57" s="112"/>
      <c r="F57" s="113"/>
    </row>
    <row r="58" spans="2:6" ht="33.75" customHeight="1" x14ac:dyDescent="0.25">
      <c r="B58" s="109" t="s">
        <v>113</v>
      </c>
      <c r="C58" s="112"/>
      <c r="D58" s="103">
        <v>2265.06</v>
      </c>
      <c r="E58" s="103">
        <v>2265.06</v>
      </c>
      <c r="F58" s="113"/>
    </row>
    <row r="59" spans="2:6" ht="24.95" customHeight="1" x14ac:dyDescent="0.25">
      <c r="B59" s="111" t="s">
        <v>128</v>
      </c>
      <c r="C59" s="112"/>
      <c r="D59" s="103">
        <v>2265.06</v>
      </c>
      <c r="E59" s="103">
        <v>2265.06</v>
      </c>
      <c r="F59" s="113"/>
    </row>
    <row r="60" spans="2:6" ht="24.95" customHeight="1" x14ac:dyDescent="0.25">
      <c r="B60" s="111" t="s">
        <v>108</v>
      </c>
      <c r="C60" s="112"/>
      <c r="D60" s="103">
        <v>2265.06</v>
      </c>
      <c r="E60" s="103">
        <v>2265.06</v>
      </c>
      <c r="F60" s="113"/>
    </row>
    <row r="61" spans="2:6" ht="24.95" customHeight="1" x14ac:dyDescent="0.25">
      <c r="B61" s="111" t="s">
        <v>128</v>
      </c>
      <c r="C61" s="112"/>
      <c r="D61" s="110">
        <v>800</v>
      </c>
      <c r="E61" s="110">
        <v>800</v>
      </c>
      <c r="F61" s="113"/>
    </row>
    <row r="62" spans="2:6" ht="24.95" customHeight="1" x14ac:dyDescent="0.25">
      <c r="B62" s="111" t="s">
        <v>108</v>
      </c>
      <c r="C62" s="112"/>
      <c r="D62" s="110">
        <v>800</v>
      </c>
      <c r="E62" s="110">
        <v>800</v>
      </c>
      <c r="F62" s="113"/>
    </row>
    <row r="63" spans="2:6" ht="24.95" customHeight="1" x14ac:dyDescent="0.25">
      <c r="B63" s="111" t="s">
        <v>129</v>
      </c>
      <c r="C63" s="112"/>
      <c r="D63" s="110">
        <v>600</v>
      </c>
      <c r="E63" s="110">
        <v>600</v>
      </c>
      <c r="F63" s="113"/>
    </row>
    <row r="64" spans="2:6" ht="24.95" customHeight="1" x14ac:dyDescent="0.25">
      <c r="B64" s="111" t="s">
        <v>123</v>
      </c>
      <c r="C64" s="112"/>
      <c r="D64" s="110">
        <v>600</v>
      </c>
      <c r="E64" s="110">
        <v>600</v>
      </c>
      <c r="F64" s="113"/>
    </row>
    <row r="65" spans="2:6" ht="24.95" customHeight="1" x14ac:dyDescent="0.25">
      <c r="B65" s="111" t="s">
        <v>145</v>
      </c>
      <c r="C65" s="112"/>
      <c r="D65" s="103">
        <v>1400</v>
      </c>
      <c r="E65" s="103">
        <v>1400</v>
      </c>
      <c r="F65" s="113"/>
    </row>
    <row r="66" spans="2:6" ht="24.95" customHeight="1" x14ac:dyDescent="0.25">
      <c r="B66" s="111" t="s">
        <v>128</v>
      </c>
      <c r="C66" s="112"/>
      <c r="D66" s="103">
        <v>1400</v>
      </c>
      <c r="E66" s="103">
        <v>1400</v>
      </c>
      <c r="F66" s="113"/>
    </row>
    <row r="67" spans="2:6" ht="24.95" customHeight="1" x14ac:dyDescent="0.25">
      <c r="B67" s="111" t="s">
        <v>108</v>
      </c>
      <c r="C67" s="112"/>
      <c r="D67" s="103">
        <v>1400</v>
      </c>
      <c r="E67" s="103">
        <v>1400</v>
      </c>
      <c r="F67" s="113"/>
    </row>
    <row r="68" spans="2:6" ht="24.95" customHeight="1" x14ac:dyDescent="0.25">
      <c r="B68" s="117" t="s">
        <v>121</v>
      </c>
      <c r="C68" s="118">
        <v>33288.239999999998</v>
      </c>
      <c r="D68" s="119">
        <v>894.2</v>
      </c>
      <c r="E68" s="118">
        <v>34182.44</v>
      </c>
      <c r="F68" s="120">
        <v>102.69</v>
      </c>
    </row>
    <row r="69" spans="2:6" ht="24.95" customHeight="1" x14ac:dyDescent="0.25">
      <c r="B69" s="109" t="s">
        <v>107</v>
      </c>
      <c r="C69" s="103">
        <v>33288.239999999998</v>
      </c>
      <c r="D69" s="110">
        <v>894.2</v>
      </c>
      <c r="E69" s="103">
        <v>34182.44</v>
      </c>
      <c r="F69" s="104">
        <v>102.69</v>
      </c>
    </row>
    <row r="70" spans="2:6" ht="24.95" customHeight="1" x14ac:dyDescent="0.25">
      <c r="B70" s="111" t="s">
        <v>128</v>
      </c>
      <c r="C70" s="103">
        <v>33288.239999999998</v>
      </c>
      <c r="D70" s="110">
        <v>894.2</v>
      </c>
      <c r="E70" s="103">
        <v>34182.44</v>
      </c>
      <c r="F70" s="104">
        <v>102.69</v>
      </c>
    </row>
    <row r="71" spans="2:6" ht="24.95" customHeight="1" x14ac:dyDescent="0.25">
      <c r="B71" s="111" t="s">
        <v>117</v>
      </c>
      <c r="C71" s="103">
        <v>30990.240000000002</v>
      </c>
      <c r="D71" s="103">
        <v>1512.2</v>
      </c>
      <c r="E71" s="103">
        <v>32502.44</v>
      </c>
      <c r="F71" s="104">
        <v>104.88</v>
      </c>
    </row>
    <row r="72" spans="2:6" ht="24.95" customHeight="1" x14ac:dyDescent="0.25">
      <c r="B72" s="111" t="s">
        <v>108</v>
      </c>
      <c r="C72" s="103">
        <v>2298</v>
      </c>
      <c r="D72" s="110">
        <v>-618</v>
      </c>
      <c r="E72" s="103">
        <v>1680</v>
      </c>
      <c r="F72" s="104">
        <v>73.11</v>
      </c>
    </row>
    <row r="73" spans="2:6" ht="24.95" customHeight="1" x14ac:dyDescent="0.25">
      <c r="B73" s="117" t="s">
        <v>122</v>
      </c>
      <c r="C73" s="118">
        <v>23390.22</v>
      </c>
      <c r="D73" s="119">
        <v>630.80999999999995</v>
      </c>
      <c r="E73" s="118">
        <v>24021.03</v>
      </c>
      <c r="F73" s="120">
        <v>102.7</v>
      </c>
    </row>
    <row r="74" spans="2:6" ht="24.95" customHeight="1" x14ac:dyDescent="0.25">
      <c r="B74" s="109" t="s">
        <v>112</v>
      </c>
      <c r="C74" s="103">
        <v>5990.22</v>
      </c>
      <c r="D74" s="103">
        <v>10583.87</v>
      </c>
      <c r="E74" s="103">
        <v>16574.09</v>
      </c>
      <c r="F74" s="104">
        <v>276.69</v>
      </c>
    </row>
    <row r="75" spans="2:6" ht="24.95" customHeight="1" x14ac:dyDescent="0.25">
      <c r="B75" s="111" t="s">
        <v>128</v>
      </c>
      <c r="C75" s="103">
        <v>5990.22</v>
      </c>
      <c r="D75" s="103">
        <v>6815.87</v>
      </c>
      <c r="E75" s="103">
        <v>12806.09</v>
      </c>
      <c r="F75" s="104">
        <v>213.78</v>
      </c>
    </row>
    <row r="76" spans="2:6" ht="24.95" customHeight="1" x14ac:dyDescent="0.25">
      <c r="B76" s="111" t="s">
        <v>117</v>
      </c>
      <c r="C76" s="103">
        <v>5990.22</v>
      </c>
      <c r="D76" s="110">
        <v>-784.13</v>
      </c>
      <c r="E76" s="103">
        <v>5206.09</v>
      </c>
      <c r="F76" s="104">
        <v>86.91</v>
      </c>
    </row>
    <row r="77" spans="2:6" ht="24.95" customHeight="1" x14ac:dyDescent="0.25">
      <c r="B77" s="111" t="s">
        <v>108</v>
      </c>
      <c r="C77" s="112"/>
      <c r="D77" s="103">
        <v>7600</v>
      </c>
      <c r="E77" s="103">
        <v>7600</v>
      </c>
      <c r="F77" s="113"/>
    </row>
    <row r="78" spans="2:6" ht="24.95" customHeight="1" x14ac:dyDescent="0.25">
      <c r="B78" s="111" t="s">
        <v>129</v>
      </c>
      <c r="C78" s="112"/>
      <c r="D78" s="103">
        <v>3768</v>
      </c>
      <c r="E78" s="103">
        <v>3768</v>
      </c>
      <c r="F78" s="113"/>
    </row>
    <row r="79" spans="2:6" ht="24.95" customHeight="1" x14ac:dyDescent="0.25">
      <c r="B79" s="111" t="s">
        <v>123</v>
      </c>
      <c r="C79" s="112"/>
      <c r="D79" s="103">
        <v>3768</v>
      </c>
      <c r="E79" s="103">
        <v>3768</v>
      </c>
      <c r="F79" s="113"/>
    </row>
    <row r="80" spans="2:6" ht="32.25" customHeight="1" x14ac:dyDescent="0.25">
      <c r="B80" s="109" t="s">
        <v>113</v>
      </c>
      <c r="C80" s="103">
        <v>17400</v>
      </c>
      <c r="D80" s="103">
        <v>-9953.06</v>
      </c>
      <c r="E80" s="103">
        <v>7446.94</v>
      </c>
      <c r="F80" s="104">
        <v>42.8</v>
      </c>
    </row>
    <row r="81" spans="2:6" ht="24.95" customHeight="1" x14ac:dyDescent="0.25">
      <c r="B81" s="111" t="s">
        <v>128</v>
      </c>
      <c r="C81" s="103">
        <v>12400</v>
      </c>
      <c r="D81" s="103">
        <v>-5984.74</v>
      </c>
      <c r="E81" s="103">
        <v>6415.26</v>
      </c>
      <c r="F81" s="104">
        <v>51.74</v>
      </c>
    </row>
    <row r="82" spans="2:6" ht="24.95" customHeight="1" x14ac:dyDescent="0.25">
      <c r="B82" s="111" t="s">
        <v>117</v>
      </c>
      <c r="C82" s="103">
        <v>9406.17</v>
      </c>
      <c r="D82" s="103">
        <v>-6093.21</v>
      </c>
      <c r="E82" s="103">
        <v>3312.96</v>
      </c>
      <c r="F82" s="104">
        <v>35.22</v>
      </c>
    </row>
    <row r="83" spans="2:6" ht="24.95" customHeight="1" x14ac:dyDescent="0.25">
      <c r="B83" s="111" t="s">
        <v>108</v>
      </c>
      <c r="C83" s="103">
        <v>2993.83</v>
      </c>
      <c r="D83" s="110">
        <v>108.47</v>
      </c>
      <c r="E83" s="103">
        <v>3102.3</v>
      </c>
      <c r="F83" s="104">
        <v>103.62</v>
      </c>
    </row>
    <row r="84" spans="2:6" ht="24.95" customHeight="1" x14ac:dyDescent="0.25">
      <c r="B84" s="111" t="s">
        <v>129</v>
      </c>
      <c r="C84" s="103">
        <v>5000</v>
      </c>
      <c r="D84" s="103">
        <v>-3968.32</v>
      </c>
      <c r="E84" s="103">
        <v>1031.68</v>
      </c>
      <c r="F84" s="104">
        <v>20.63</v>
      </c>
    </row>
    <row r="85" spans="2:6" ht="24.95" customHeight="1" x14ac:dyDescent="0.25">
      <c r="B85" s="111" t="s">
        <v>123</v>
      </c>
      <c r="C85" s="103">
        <v>5000</v>
      </c>
      <c r="D85" s="103">
        <v>-3968.32</v>
      </c>
      <c r="E85" s="103">
        <v>1031.68</v>
      </c>
      <c r="F85" s="104">
        <v>20.63</v>
      </c>
    </row>
    <row r="86" spans="2:6" ht="34.5" customHeight="1" x14ac:dyDescent="0.25">
      <c r="B86" s="117" t="s">
        <v>124</v>
      </c>
      <c r="C86" s="118">
        <v>1400</v>
      </c>
      <c r="D86" s="119">
        <v>8.5</v>
      </c>
      <c r="E86" s="118">
        <v>1408.5</v>
      </c>
      <c r="F86" s="120">
        <v>100.61</v>
      </c>
    </row>
    <row r="87" spans="2:6" ht="24.95" customHeight="1" x14ac:dyDescent="0.25">
      <c r="B87" s="111" t="s">
        <v>128</v>
      </c>
      <c r="C87" s="103">
        <v>1400</v>
      </c>
      <c r="D87" s="110">
        <v>8.5</v>
      </c>
      <c r="E87" s="103">
        <v>1408.5</v>
      </c>
      <c r="F87" s="104">
        <v>100.61</v>
      </c>
    </row>
    <row r="88" spans="2:6" ht="33" customHeight="1" x14ac:dyDescent="0.25">
      <c r="B88" s="111" t="s">
        <v>125</v>
      </c>
      <c r="C88" s="103">
        <v>1400</v>
      </c>
      <c r="D88" s="110">
        <v>8.5</v>
      </c>
      <c r="E88" s="103">
        <v>1408.5</v>
      </c>
      <c r="F88" s="104">
        <v>100.61</v>
      </c>
    </row>
    <row r="89" spans="2:6" ht="33.75" customHeight="1" x14ac:dyDescent="0.25">
      <c r="B89" s="105" t="s">
        <v>126</v>
      </c>
      <c r="C89" s="106">
        <v>12800</v>
      </c>
      <c r="D89" s="106">
        <v>13345.94</v>
      </c>
      <c r="E89" s="106">
        <v>26145.94</v>
      </c>
      <c r="F89" s="108">
        <v>204.27</v>
      </c>
    </row>
    <row r="90" spans="2:6" ht="40.5" customHeight="1" x14ac:dyDescent="0.25">
      <c r="B90" s="117" t="s">
        <v>127</v>
      </c>
      <c r="C90" s="118">
        <v>12800</v>
      </c>
      <c r="D90" s="118">
        <v>13345.94</v>
      </c>
      <c r="E90" s="118">
        <v>26145.94</v>
      </c>
      <c r="F90" s="120">
        <v>204.27</v>
      </c>
    </row>
    <row r="91" spans="2:6" ht="24.95" customHeight="1" x14ac:dyDescent="0.25">
      <c r="B91" s="109" t="s">
        <v>112</v>
      </c>
      <c r="C91" s="103">
        <v>9400</v>
      </c>
      <c r="D91" s="112"/>
      <c r="E91" s="103">
        <v>9400</v>
      </c>
      <c r="F91" s="104">
        <v>100</v>
      </c>
    </row>
    <row r="92" spans="2:6" ht="24.95" customHeight="1" x14ac:dyDescent="0.25">
      <c r="B92" s="111" t="s">
        <v>129</v>
      </c>
      <c r="C92" s="103">
        <v>9400</v>
      </c>
      <c r="D92" s="112"/>
      <c r="E92" s="103">
        <v>9400</v>
      </c>
      <c r="F92" s="104">
        <v>100</v>
      </c>
    </row>
    <row r="93" spans="2:6" ht="24.95" customHeight="1" x14ac:dyDescent="0.25">
      <c r="B93" s="111" t="s">
        <v>123</v>
      </c>
      <c r="C93" s="103">
        <v>9400</v>
      </c>
      <c r="D93" s="112"/>
      <c r="E93" s="103">
        <v>9400</v>
      </c>
      <c r="F93" s="104">
        <v>100</v>
      </c>
    </row>
    <row r="94" spans="2:6" ht="27" customHeight="1" x14ac:dyDescent="0.25">
      <c r="B94" s="109" t="s">
        <v>113</v>
      </c>
      <c r="C94" s="112"/>
      <c r="D94" s="103">
        <v>3611.25</v>
      </c>
      <c r="E94" s="103">
        <v>3611.25</v>
      </c>
      <c r="F94" s="113"/>
    </row>
    <row r="95" spans="2:6" ht="24.95" customHeight="1" x14ac:dyDescent="0.25">
      <c r="B95" s="111" t="s">
        <v>129</v>
      </c>
      <c r="C95" s="112"/>
      <c r="D95" s="103">
        <v>3611.25</v>
      </c>
      <c r="E95" s="103">
        <v>3611.25</v>
      </c>
      <c r="F95" s="113"/>
    </row>
    <row r="96" spans="2:6" ht="24.95" customHeight="1" x14ac:dyDescent="0.25">
      <c r="B96" s="111" t="s">
        <v>123</v>
      </c>
      <c r="C96" s="112"/>
      <c r="D96" s="103">
        <v>3611.25</v>
      </c>
      <c r="E96" s="103">
        <v>3611.25</v>
      </c>
      <c r="F96" s="113"/>
    </row>
    <row r="97" spans="2:6" ht="24.95" customHeight="1" x14ac:dyDescent="0.25">
      <c r="B97" s="109" t="s">
        <v>109</v>
      </c>
      <c r="C97" s="103">
        <v>1700</v>
      </c>
      <c r="D97" s="112"/>
      <c r="E97" s="103">
        <v>1700</v>
      </c>
      <c r="F97" s="104">
        <v>100</v>
      </c>
    </row>
    <row r="98" spans="2:6" ht="24.95" customHeight="1" x14ac:dyDescent="0.25">
      <c r="B98" s="111" t="s">
        <v>129</v>
      </c>
      <c r="C98" s="103">
        <v>1700</v>
      </c>
      <c r="D98" s="112"/>
      <c r="E98" s="103">
        <v>1700</v>
      </c>
      <c r="F98" s="104">
        <v>100</v>
      </c>
    </row>
    <row r="99" spans="2:6" ht="24.95" customHeight="1" x14ac:dyDescent="0.25">
      <c r="B99" s="111" t="s">
        <v>123</v>
      </c>
      <c r="C99" s="103">
        <v>1700</v>
      </c>
      <c r="D99" s="112"/>
      <c r="E99" s="103">
        <v>1700</v>
      </c>
      <c r="F99" s="104">
        <v>100</v>
      </c>
    </row>
    <row r="100" spans="2:6" ht="24.95" customHeight="1" x14ac:dyDescent="0.25">
      <c r="B100" s="109" t="s">
        <v>115</v>
      </c>
      <c r="C100" s="112"/>
      <c r="D100" s="103">
        <v>2620</v>
      </c>
      <c r="E100" s="103">
        <v>2620</v>
      </c>
      <c r="F100" s="113"/>
    </row>
    <row r="101" spans="2:6" ht="24.95" customHeight="1" x14ac:dyDescent="0.25">
      <c r="B101" s="111" t="s">
        <v>129</v>
      </c>
      <c r="C101" s="112"/>
      <c r="D101" s="103">
        <v>2620</v>
      </c>
      <c r="E101" s="103">
        <v>2620</v>
      </c>
      <c r="F101" s="113"/>
    </row>
    <row r="102" spans="2:6" ht="24.95" customHeight="1" x14ac:dyDescent="0.25">
      <c r="B102" s="111" t="s">
        <v>123</v>
      </c>
      <c r="C102" s="112"/>
      <c r="D102" s="103">
        <v>2620</v>
      </c>
      <c r="E102" s="103">
        <v>2620</v>
      </c>
      <c r="F102" s="113"/>
    </row>
    <row r="103" spans="2:6" ht="34.5" customHeight="1" x14ac:dyDescent="0.25">
      <c r="B103" s="109" t="s">
        <v>116</v>
      </c>
      <c r="C103" s="112"/>
      <c r="D103" s="103">
        <v>6608.44</v>
      </c>
      <c r="E103" s="103">
        <v>6608.44</v>
      </c>
      <c r="F103" s="113"/>
    </row>
    <row r="104" spans="2:6" ht="24.95" customHeight="1" x14ac:dyDescent="0.25">
      <c r="B104" s="111" t="s">
        <v>129</v>
      </c>
      <c r="C104" s="112"/>
      <c r="D104" s="103">
        <v>6608.44</v>
      </c>
      <c r="E104" s="103">
        <v>6608.44</v>
      </c>
      <c r="F104" s="113"/>
    </row>
    <row r="105" spans="2:6" ht="24.95" customHeight="1" x14ac:dyDescent="0.25">
      <c r="B105" s="111" t="s">
        <v>123</v>
      </c>
      <c r="C105" s="112"/>
      <c r="D105" s="103">
        <v>6608.44</v>
      </c>
      <c r="E105" s="103">
        <v>6608.44</v>
      </c>
      <c r="F105" s="113"/>
    </row>
    <row r="106" spans="2:6" ht="24.95" customHeight="1" x14ac:dyDescent="0.25">
      <c r="B106" s="111" t="s">
        <v>129</v>
      </c>
      <c r="C106" s="103">
        <v>1200</v>
      </c>
      <c r="D106" s="112"/>
      <c r="E106" s="103">
        <v>1200</v>
      </c>
      <c r="F106" s="104">
        <v>100</v>
      </c>
    </row>
    <row r="107" spans="2:6" ht="24.95" customHeight="1" x14ac:dyDescent="0.25">
      <c r="B107" s="111" t="s">
        <v>123</v>
      </c>
      <c r="C107" s="103">
        <v>1200</v>
      </c>
      <c r="D107" s="112"/>
      <c r="E107" s="103">
        <v>1200</v>
      </c>
      <c r="F107" s="104">
        <v>100</v>
      </c>
    </row>
    <row r="108" spans="2:6" ht="24.95" customHeight="1" x14ac:dyDescent="0.25">
      <c r="B108" s="111" t="s">
        <v>144</v>
      </c>
      <c r="C108" s="103"/>
      <c r="D108" s="122">
        <v>300</v>
      </c>
      <c r="E108" s="103">
        <v>300</v>
      </c>
      <c r="F108" s="104"/>
    </row>
    <row r="109" spans="2:6" ht="24.95" customHeight="1" x14ac:dyDescent="0.25">
      <c r="B109" s="111" t="s">
        <v>129</v>
      </c>
      <c r="C109" s="112"/>
      <c r="D109" s="110">
        <v>300</v>
      </c>
      <c r="E109" s="110">
        <v>300</v>
      </c>
      <c r="F109" s="113"/>
    </row>
    <row r="110" spans="2:6" ht="24.95" customHeight="1" x14ac:dyDescent="0.25">
      <c r="B110" s="111" t="s">
        <v>123</v>
      </c>
      <c r="C110" s="112"/>
      <c r="D110" s="110">
        <v>300</v>
      </c>
      <c r="E110" s="110">
        <v>300</v>
      </c>
      <c r="F110" s="113"/>
    </row>
    <row r="111" spans="2:6" ht="24.95" customHeight="1" x14ac:dyDescent="0.25">
      <c r="B111" s="109" t="s">
        <v>118</v>
      </c>
      <c r="C111" s="110">
        <v>500</v>
      </c>
      <c r="D111" s="110">
        <v>206.25</v>
      </c>
      <c r="E111" s="110">
        <v>706.25</v>
      </c>
      <c r="F111" s="104">
        <v>141.25</v>
      </c>
    </row>
    <row r="112" spans="2:6" ht="24.95" customHeight="1" x14ac:dyDescent="0.25">
      <c r="B112" s="111" t="s">
        <v>129</v>
      </c>
      <c r="C112" s="110">
        <v>500</v>
      </c>
      <c r="D112" s="110">
        <v>206.25</v>
      </c>
      <c r="E112" s="110">
        <v>706.25</v>
      </c>
      <c r="F112" s="104">
        <v>141.25</v>
      </c>
    </row>
    <row r="113" spans="2:6" ht="24.95" customHeight="1" thickBot="1" x14ac:dyDescent="0.3">
      <c r="B113" s="114" t="s">
        <v>123</v>
      </c>
      <c r="C113" s="115">
        <v>500</v>
      </c>
      <c r="D113" s="115">
        <v>206.25</v>
      </c>
      <c r="E113" s="115">
        <v>706.25</v>
      </c>
      <c r="F113" s="116">
        <v>141.25</v>
      </c>
    </row>
  </sheetData>
  <mergeCells count="4">
    <mergeCell ref="C3:S3"/>
    <mergeCell ref="C5:S5"/>
    <mergeCell ref="B4:F4"/>
    <mergeCell ref="B6:F6"/>
  </mergeCells>
  <pageMargins left="0.25" right="0.25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Prihodi i rashodi po izvorima</vt:lpstr>
      <vt:lpstr>Rashodi prema funkcijskoj kl</vt:lpstr>
      <vt:lpstr>Račun financiranja</vt:lpstr>
      <vt:lpstr>Račun financiranja po izvorima</vt:lpstr>
      <vt:lpstr>POSEBNI DIO.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Biljana Smiljanić</cp:lastModifiedBy>
  <cp:lastPrinted>2026-06-08T12:35:21Z</cp:lastPrinted>
  <dcterms:created xsi:type="dcterms:W3CDTF">2022-08-12T12:51:27Z</dcterms:created>
  <dcterms:modified xsi:type="dcterms:W3CDTF">2026-06-09T08:03:25Z</dcterms:modified>
</cp:coreProperties>
</file>